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Liliana Lamprea A\Documents\01 Proyectos\06 EDAT\03 Documentos\05 Evidencias\04 Riesgos\Mapas de Riesgos 2022\Mapas de Riesgos - Con segumiento 2022\"/>
    </mc:Choice>
  </mc:AlternateContent>
  <bookViews>
    <workbookView xWindow="0" yWindow="0" windowWidth="16457" windowHeight="5254" tabRatio="882" firstSheet="1" activeTab="1"/>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state="hidden" r:id="rId9"/>
  </sheets>
  <calcPr calcId="162913"/>
  <pivotCaches>
    <pivotCache cacheId="0"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1" l="1"/>
  <c r="T10" i="1" l="1"/>
  <c r="K30" i="1"/>
  <c r="K20" i="1"/>
  <c r="K22" i="1"/>
  <c r="K27" i="1"/>
  <c r="K37" i="1"/>
  <c r="K43" i="1"/>
  <c r="K31" i="1"/>
  <c r="K33" i="1"/>
  <c r="K50" i="1"/>
  <c r="K39" i="1"/>
  <c r="K14" i="1"/>
  <c r="K38" i="1"/>
  <c r="K52" i="1"/>
  <c r="K34" i="1"/>
  <c r="K54" i="1"/>
  <c r="K51" i="1"/>
  <c r="K15" i="1"/>
  <c r="K57" i="1"/>
  <c r="K42" i="1"/>
  <c r="K40" i="1"/>
  <c r="K58" i="1"/>
  <c r="K28" i="1"/>
  <c r="K21" i="1"/>
  <c r="K48" i="1"/>
  <c r="K24" i="1"/>
  <c r="K61" i="1"/>
  <c r="K12" i="1"/>
  <c r="K45" i="1"/>
  <c r="K63" i="1"/>
  <c r="K64" i="1"/>
  <c r="K60" i="1"/>
  <c r="K26" i="1"/>
  <c r="K19" i="1"/>
  <c r="K62" i="1"/>
  <c r="K18" i="1"/>
  <c r="K25" i="1"/>
  <c r="K13" i="1"/>
  <c r="K49" i="1"/>
  <c r="K16" i="1"/>
  <c r="K46" i="1"/>
  <c r="K55" i="1"/>
  <c r="K36" i="1"/>
  <c r="K44" i="1"/>
  <c r="K32" i="1"/>
  <c r="K56" i="1"/>
  <c r="F221" i="13" l="1"/>
  <c r="F211" i="13"/>
  <c r="F212" i="13"/>
  <c r="F213" i="13"/>
  <c r="F214" i="13"/>
  <c r="F215" i="13"/>
  <c r="F216" i="13"/>
  <c r="F217" i="13"/>
  <c r="F218" i="13"/>
  <c r="F219" i="13"/>
  <c r="F220" i="13"/>
  <c r="F210" i="13"/>
  <c r="B221" i="13" a="1"/>
  <c r="B221" i="13" l="1"/>
  <c r="Q47" i="1"/>
  <c r="Q42" i="1"/>
  <c r="Q36"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4" i="1" l="1"/>
  <c r="Q64" i="1"/>
  <c r="T63" i="1"/>
  <c r="Q63" i="1"/>
  <c r="T62" i="1"/>
  <c r="Q62" i="1"/>
  <c r="T61" i="1"/>
  <c r="Q61" i="1"/>
  <c r="T60" i="1"/>
  <c r="Q60" i="1"/>
  <c r="T59" i="1"/>
  <c r="Q59" i="1"/>
  <c r="AB60" i="1" s="1"/>
  <c r="H59" i="1"/>
  <c r="I59" i="1" s="1"/>
  <c r="T58" i="1"/>
  <c r="Q58" i="1"/>
  <c r="T57" i="1"/>
  <c r="Q57" i="1"/>
  <c r="T56" i="1"/>
  <c r="Q56" i="1"/>
  <c r="T55" i="1"/>
  <c r="Q55" i="1"/>
  <c r="T54" i="1"/>
  <c r="Q54" i="1"/>
  <c r="T53" i="1"/>
  <c r="Q53" i="1"/>
  <c r="H53" i="1"/>
  <c r="I53" i="1" s="1"/>
  <c r="T52" i="1"/>
  <c r="Q52" i="1"/>
  <c r="T51" i="1"/>
  <c r="Q51" i="1"/>
  <c r="T50" i="1"/>
  <c r="Q50" i="1"/>
  <c r="T49" i="1"/>
  <c r="Q49" i="1"/>
  <c r="T48" i="1"/>
  <c r="Q48" i="1"/>
  <c r="AB48" i="1" s="1"/>
  <c r="T47" i="1"/>
  <c r="H47" i="1"/>
  <c r="I47" i="1" s="1"/>
  <c r="T46" i="1"/>
  <c r="Q46" i="1"/>
  <c r="T45" i="1"/>
  <c r="Q45" i="1"/>
  <c r="T44" i="1"/>
  <c r="Q44" i="1"/>
  <c r="T43" i="1"/>
  <c r="Q43" i="1"/>
  <c r="T42" i="1"/>
  <c r="T41" i="1"/>
  <c r="Q41" i="1"/>
  <c r="AB42" i="1" s="1"/>
  <c r="H41" i="1"/>
  <c r="I41" i="1" s="1"/>
  <c r="T40" i="1"/>
  <c r="Q40" i="1"/>
  <c r="T39" i="1"/>
  <c r="Q39" i="1"/>
  <c r="T38" i="1"/>
  <c r="Q38" i="1"/>
  <c r="T37" i="1"/>
  <c r="Q37" i="1"/>
  <c r="T36" i="1"/>
  <c r="T35" i="1"/>
  <c r="Q35" i="1"/>
  <c r="AB36" i="1" s="1"/>
  <c r="H35" i="1"/>
  <c r="I35" i="1" s="1"/>
  <c r="T34" i="1"/>
  <c r="Q34" i="1"/>
  <c r="T33" i="1"/>
  <c r="Q33" i="1"/>
  <c r="T32" i="1"/>
  <c r="Q32" i="1"/>
  <c r="T31" i="1"/>
  <c r="Q31" i="1"/>
  <c r="T30" i="1"/>
  <c r="Q30" i="1"/>
  <c r="T29" i="1"/>
  <c r="Q29" i="1"/>
  <c r="H29" i="1"/>
  <c r="I29" i="1" s="1"/>
  <c r="T28" i="1"/>
  <c r="Q28" i="1"/>
  <c r="T27" i="1"/>
  <c r="Q27" i="1"/>
  <c r="T26" i="1"/>
  <c r="Q26" i="1"/>
  <c r="T25" i="1"/>
  <c r="Q25" i="1"/>
  <c r="T24" i="1"/>
  <c r="Q24" i="1"/>
  <c r="T23" i="1"/>
  <c r="Q23" i="1"/>
  <c r="H23" i="1"/>
  <c r="I23" i="1" s="1"/>
  <c r="T22" i="1"/>
  <c r="Q22" i="1"/>
  <c r="T21" i="1"/>
  <c r="Q21" i="1"/>
  <c r="T20" i="1"/>
  <c r="Q20" i="1"/>
  <c r="T19" i="1"/>
  <c r="Q19" i="1"/>
  <c r="T18" i="1"/>
  <c r="Q18" i="1"/>
  <c r="T17" i="1"/>
  <c r="Q17" i="1"/>
  <c r="AB18" i="1" s="1"/>
  <c r="H17" i="1"/>
  <c r="I17" i="1" s="1"/>
  <c r="H11" i="1"/>
  <c r="T16" i="1"/>
  <c r="Q16" i="1"/>
  <c r="T15" i="1"/>
  <c r="Q15" i="1"/>
  <c r="T14" i="1"/>
  <c r="Q14" i="1"/>
  <c r="T13" i="1"/>
  <c r="Q13" i="1"/>
  <c r="T12" i="1"/>
  <c r="Q12" i="1"/>
  <c r="T11" i="1"/>
  <c r="Q11" i="1"/>
  <c r="AB24" i="1" l="1"/>
  <c r="AB12" i="1"/>
  <c r="AB30" i="1"/>
  <c r="AB54" i="1"/>
  <c r="AB45" i="1"/>
  <c r="AA45" i="1" s="1"/>
  <c r="AB46" i="1"/>
  <c r="AA46" i="1" s="1"/>
  <c r="I11" i="1"/>
  <c r="X59" i="1"/>
  <c r="X53" i="1"/>
  <c r="X47" i="1"/>
  <c r="X41" i="1"/>
  <c r="X45" i="1"/>
  <c r="X46" i="1"/>
  <c r="X35" i="1"/>
  <c r="X29" i="1"/>
  <c r="X23" i="1"/>
  <c r="X17" i="1"/>
  <c r="X11" i="1"/>
  <c r="Y59" i="1" l="1"/>
  <c r="Z59" i="1"/>
  <c r="X60" i="1" s="1"/>
  <c r="Y60" i="1" s="1"/>
  <c r="Y53" i="1"/>
  <c r="Z53" i="1"/>
  <c r="X54" i="1" s="1"/>
  <c r="Z54" i="1" s="1"/>
  <c r="X55" i="1" s="1"/>
  <c r="Y47" i="1"/>
  <c r="Z47" i="1"/>
  <c r="X48" i="1" s="1"/>
  <c r="Z48" i="1" s="1"/>
  <c r="X49" i="1" s="1"/>
  <c r="Y46" i="1"/>
  <c r="Z46" i="1"/>
  <c r="Y45" i="1"/>
  <c r="Z45" i="1"/>
  <c r="Y41" i="1"/>
  <c r="Z41" i="1"/>
  <c r="Y35" i="1"/>
  <c r="Z35" i="1"/>
  <c r="X36" i="1" s="1"/>
  <c r="Z36" i="1" s="1"/>
  <c r="X37" i="1" s="1"/>
  <c r="Y29" i="1"/>
  <c r="Z29" i="1"/>
  <c r="Y23" i="1"/>
  <c r="Z23" i="1"/>
  <c r="X24" i="1" s="1"/>
  <c r="Z24" i="1" s="1"/>
  <c r="X25" i="1" s="1"/>
  <c r="Y25" i="1" s="1"/>
  <c r="Y17" i="1"/>
  <c r="Z17" i="1"/>
  <c r="X18" i="1" s="1"/>
  <c r="Y18" i="1" s="1"/>
  <c r="Y11" i="1"/>
  <c r="Z11" i="1"/>
  <c r="X12" i="1" s="1"/>
  <c r="Y54" i="1" l="1"/>
  <c r="Y48" i="1"/>
  <c r="Z18" i="1"/>
  <c r="X19" i="1" s="1"/>
  <c r="Y19" i="1" s="1"/>
  <c r="Y36" i="1"/>
  <c r="Y24" i="1"/>
  <c r="Y37" i="1"/>
  <c r="Z37" i="1"/>
  <c r="Z55" i="1"/>
  <c r="X56" i="1" s="1"/>
  <c r="Y55" i="1"/>
  <c r="Z49" i="1"/>
  <c r="X50" i="1" s="1"/>
  <c r="Y49" i="1"/>
  <c r="Z60" i="1"/>
  <c r="X61" i="1" s="1"/>
  <c r="X30" i="1"/>
  <c r="X42" i="1"/>
  <c r="X43" i="1"/>
  <c r="Z25"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45" i="1"/>
  <c r="AC46" i="1"/>
  <c r="Y56" i="1" l="1"/>
  <c r="Z56" i="1"/>
  <c r="Y50" i="1"/>
  <c r="Z50" i="1"/>
  <c r="X51" i="1" s="1"/>
  <c r="Z19" i="1"/>
  <c r="X20" i="1" s="1"/>
  <c r="Z20" i="1" s="1"/>
  <c r="Y43" i="1"/>
  <c r="Z43" i="1"/>
  <c r="X44" i="1" s="1"/>
  <c r="Y61" i="1"/>
  <c r="Z61" i="1"/>
  <c r="X62" i="1" s="1"/>
  <c r="Y42" i="1"/>
  <c r="Z42" i="1"/>
  <c r="X38" i="1"/>
  <c r="Y30" i="1"/>
  <c r="Z30" i="1"/>
  <c r="X31" i="1" s="1"/>
  <c r="Y31" i="1" s="1"/>
  <c r="X27" i="1"/>
  <c r="Y27" i="1" s="1"/>
  <c r="X26" i="1"/>
  <c r="Y12" i="1"/>
  <c r="Z12" i="1"/>
  <c r="X13" i="1" s="1"/>
  <c r="Y13" i="1" s="1"/>
  <c r="Z31" i="1" l="1"/>
  <c r="X32" i="1" s="1"/>
  <c r="Z32" i="1" s="1"/>
  <c r="X33" i="1" s="1"/>
  <c r="Y51" i="1"/>
  <c r="Z51" i="1"/>
  <c r="X52" i="1" s="1"/>
  <c r="X57" i="1"/>
  <c r="X58" i="1"/>
  <c r="Y20" i="1"/>
  <c r="Y38" i="1"/>
  <c r="Z38" i="1"/>
  <c r="X39" i="1" s="1"/>
  <c r="Y39" i="1" s="1"/>
  <c r="Y32" i="1"/>
  <c r="Y44" i="1"/>
  <c r="Z44" i="1"/>
  <c r="X21" i="1"/>
  <c r="Z62" i="1"/>
  <c r="Y62" i="1"/>
  <c r="Y26" i="1"/>
  <c r="Z26" i="1"/>
  <c r="Z27" i="1"/>
  <c r="X28" i="1" s="1"/>
  <c r="Z13" i="1"/>
  <c r="X14" i="1" s="1"/>
  <c r="Y14" i="1" s="1"/>
  <c r="Y58" i="1" l="1"/>
  <c r="Z58" i="1"/>
  <c r="Y57" i="1"/>
  <c r="Z57" i="1"/>
  <c r="Y52" i="1"/>
  <c r="Z52" i="1"/>
  <c r="X63" i="1"/>
  <c r="X64" i="1"/>
  <c r="Z39" i="1"/>
  <c r="X40" i="1" s="1"/>
  <c r="Y40" i="1" s="1"/>
  <c r="Z33" i="1"/>
  <c r="X34" i="1" s="1"/>
  <c r="Y33" i="1"/>
  <c r="Y21" i="1"/>
  <c r="Z21" i="1"/>
  <c r="X22" i="1" s="1"/>
  <c r="Y22" i="1" s="1"/>
  <c r="Y28" i="1"/>
  <c r="Z28" i="1"/>
  <c r="Z14" i="1"/>
  <c r="X15" i="1" s="1"/>
  <c r="Z15" i="1" s="1"/>
  <c r="X16" i="1" s="1"/>
  <c r="X10" i="1"/>
  <c r="Y64" i="1" l="1"/>
  <c r="Z64" i="1"/>
  <c r="Y63" i="1"/>
  <c r="Z63" i="1"/>
  <c r="Y34" i="1"/>
  <c r="Z34" i="1"/>
  <c r="Z40" i="1"/>
  <c r="Z22" i="1"/>
  <c r="Y15" i="1"/>
  <c r="Y16" i="1"/>
  <c r="Z16" i="1"/>
  <c r="AB23" i="1" l="1"/>
  <c r="AA23" i="1" s="1"/>
  <c r="AB61" i="1"/>
  <c r="AB53" i="1"/>
  <c r="AB35" i="1"/>
  <c r="AA35" i="1" s="1"/>
  <c r="AB47" i="1"/>
  <c r="AA47" i="1" s="1"/>
  <c r="AB11" i="1"/>
  <c r="AA11" i="1" s="1"/>
  <c r="AB17" i="1"/>
  <c r="AA17" i="1" s="1"/>
  <c r="AB41" i="1"/>
  <c r="AA41" i="1" s="1"/>
  <c r="AB29" i="1"/>
  <c r="AA29" i="1" s="1"/>
  <c r="J40" i="19" l="1"/>
  <c r="V30" i="19"/>
  <c r="AH20" i="19"/>
  <c r="J30" i="19"/>
  <c r="V20" i="19"/>
  <c r="AH10" i="19"/>
  <c r="P10" i="19"/>
  <c r="AB50" i="19"/>
  <c r="J50" i="19"/>
  <c r="AB40" i="19"/>
  <c r="P30" i="19"/>
  <c r="V50" i="19"/>
  <c r="P50" i="19"/>
  <c r="AB10" i="19"/>
  <c r="AH30" i="19"/>
  <c r="AH40" i="19"/>
  <c r="J10" i="19"/>
  <c r="AB20" i="19"/>
  <c r="AH50" i="19"/>
  <c r="AC29" i="1"/>
  <c r="V10" i="19"/>
  <c r="P20" i="19"/>
  <c r="J20" i="19"/>
  <c r="P40" i="19"/>
  <c r="V40" i="19"/>
  <c r="AB30" i="19"/>
  <c r="J11" i="19"/>
  <c r="V11" i="19"/>
  <c r="AB21" i="19"/>
  <c r="P31" i="19"/>
  <c r="J31" i="19"/>
  <c r="AB41" i="19"/>
  <c r="AC35" i="1"/>
  <c r="AH41" i="19"/>
  <c r="P41" i="19"/>
  <c r="J21" i="19"/>
  <c r="AB31" i="19"/>
  <c r="AB51" i="19"/>
  <c r="P21" i="19"/>
  <c r="V41" i="19"/>
  <c r="V31" i="19"/>
  <c r="AH21" i="19"/>
  <c r="AB11" i="19"/>
  <c r="P51" i="19"/>
  <c r="V21" i="19"/>
  <c r="AH31" i="19"/>
  <c r="V51" i="19"/>
  <c r="J51" i="19"/>
  <c r="AH51" i="19"/>
  <c r="AH11" i="19"/>
  <c r="J41" i="19"/>
  <c r="P11" i="19"/>
  <c r="AA18" i="1"/>
  <c r="AB19" i="1"/>
  <c r="J47" i="19"/>
  <c r="V27" i="19"/>
  <c r="AH7" i="19"/>
  <c r="P47" i="19"/>
  <c r="AB27" i="19"/>
  <c r="J17" i="19"/>
  <c r="V47" i="19"/>
  <c r="J37" i="19"/>
  <c r="AC11" i="1"/>
  <c r="AB37" i="19"/>
  <c r="J27" i="19"/>
  <c r="V7" i="19"/>
  <c r="AH37" i="19"/>
  <c r="P27" i="19"/>
  <c r="AB7" i="19"/>
  <c r="P17" i="19"/>
  <c r="V17" i="19"/>
  <c r="AH47" i="19"/>
  <c r="P37" i="19"/>
  <c r="AB17" i="19"/>
  <c r="J7" i="19"/>
  <c r="V37" i="19"/>
  <c r="AH17" i="19"/>
  <c r="P7" i="19"/>
  <c r="AH27" i="19"/>
  <c r="AB47" i="19"/>
  <c r="AC47"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53" i="1"/>
  <c r="AA60" i="1"/>
  <c r="AC23"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C17"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A61" i="1"/>
  <c r="AB62" i="1"/>
  <c r="AB31" i="1"/>
  <c r="AA30" i="1"/>
  <c r="AA36" i="1"/>
  <c r="AB37" i="1"/>
  <c r="AA37" i="1" s="1"/>
  <c r="AB38" i="1"/>
  <c r="V32" i="19"/>
  <c r="P42" i="19"/>
  <c r="J12" i="19"/>
  <c r="J32" i="19"/>
  <c r="AB52" i="19"/>
  <c r="AC41" i="1"/>
  <c r="J22" i="19"/>
  <c r="V22" i="19"/>
  <c r="J52" i="19"/>
  <c r="AH12" i="19"/>
  <c r="J42" i="19"/>
  <c r="AH42" i="19"/>
  <c r="P32" i="19"/>
  <c r="AB12" i="19"/>
  <c r="AH32" i="19"/>
  <c r="AB32" i="19"/>
  <c r="AB42" i="19"/>
  <c r="V42" i="19"/>
  <c r="V12" i="19"/>
  <c r="V52" i="19"/>
  <c r="AB22" i="19"/>
  <c r="AH52" i="19"/>
  <c r="AH22" i="19"/>
  <c r="P22" i="19"/>
  <c r="P12" i="19"/>
  <c r="P52" i="19"/>
  <c r="AB43" i="1"/>
  <c r="AA43" i="1" s="1"/>
  <c r="AB44" i="1"/>
  <c r="AA44" i="1" s="1"/>
  <c r="AA42" i="1"/>
  <c r="AB13" i="1"/>
  <c r="AA12" i="1"/>
  <c r="AA48" i="1"/>
  <c r="AB49" i="1"/>
  <c r="AA54" i="1"/>
  <c r="AB55" i="1"/>
  <c r="AA24" i="1"/>
  <c r="AB25" i="1"/>
  <c r="W37" i="19" l="1"/>
  <c r="AI7" i="19"/>
  <c r="W17" i="19"/>
  <c r="W27" i="19"/>
  <c r="Q47" i="19"/>
  <c r="W7" i="19"/>
  <c r="AI17" i="19"/>
  <c r="K47" i="19"/>
  <c r="AI47" i="19"/>
  <c r="Q27" i="19"/>
  <c r="AC27" i="19"/>
  <c r="AC47" i="19"/>
  <c r="AC37" i="19"/>
  <c r="AI37" i="19"/>
  <c r="AC12" i="1"/>
  <c r="AC17" i="19"/>
  <c r="K37" i="19"/>
  <c r="AC7" i="19"/>
  <c r="W47" i="19"/>
  <c r="Q37" i="19"/>
  <c r="AI27" i="19"/>
  <c r="Q7" i="19"/>
  <c r="K27" i="19"/>
  <c r="K17" i="19"/>
  <c r="K7" i="19"/>
  <c r="Q17" i="19"/>
  <c r="AA62" i="1"/>
  <c r="AB63" i="1"/>
  <c r="K35" i="19"/>
  <c r="AC25" i="19"/>
  <c r="K45" i="19"/>
  <c r="AI45" i="19"/>
  <c r="W45" i="19"/>
  <c r="Q35" i="19"/>
  <c r="K55" i="19"/>
  <c r="AC15" i="19"/>
  <c r="Q15" i="19"/>
  <c r="AC35" i="19"/>
  <c r="AI35" i="19"/>
  <c r="Q55" i="19"/>
  <c r="AI25" i="19"/>
  <c r="AC60"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54"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36" i="1"/>
  <c r="AD55" i="19"/>
  <c r="R15" i="19"/>
  <c r="AJ35" i="19"/>
  <c r="AC61"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53"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43" i="1"/>
  <c r="AD12" i="19"/>
  <c r="AD32" i="19"/>
  <c r="AD22" i="19"/>
  <c r="X52" i="19"/>
  <c r="AD52" i="19"/>
  <c r="L42" i="19"/>
  <c r="R42" i="19"/>
  <c r="AJ21" i="19"/>
  <c r="AD31" i="19"/>
  <c r="R21" i="19"/>
  <c r="AD41" i="19"/>
  <c r="AJ11" i="19"/>
  <c r="AJ51" i="19"/>
  <c r="AC37" i="1"/>
  <c r="L41" i="19"/>
  <c r="AD11" i="19"/>
  <c r="L21" i="19"/>
  <c r="L11" i="19"/>
  <c r="X51" i="19"/>
  <c r="X21" i="19"/>
  <c r="R11" i="19"/>
  <c r="R31" i="19"/>
  <c r="AJ41" i="19"/>
  <c r="L31" i="19"/>
  <c r="R51" i="19"/>
  <c r="X31" i="19"/>
  <c r="X11" i="19"/>
  <c r="X41" i="19"/>
  <c r="AJ31" i="19"/>
  <c r="AD51" i="19"/>
  <c r="R41" i="19"/>
  <c r="AD21" i="19"/>
  <c r="L51" i="19"/>
  <c r="AB14" i="1"/>
  <c r="AA13" i="1"/>
  <c r="AA25" i="1"/>
  <c r="AB26" i="1"/>
  <c r="AA49" i="1"/>
  <c r="AB50" i="1"/>
  <c r="K42" i="19"/>
  <c r="AC32" i="19"/>
  <c r="W42" i="19"/>
  <c r="AI52" i="19"/>
  <c r="K22" i="19"/>
  <c r="Q32" i="19"/>
  <c r="AI12" i="19"/>
  <c r="AC52" i="19"/>
  <c r="Q42" i="19"/>
  <c r="AC42" i="19"/>
  <c r="K12" i="19"/>
  <c r="Q22" i="19"/>
  <c r="W52" i="19"/>
  <c r="AI42" i="19"/>
  <c r="W32" i="19"/>
  <c r="AI22" i="19"/>
  <c r="W12" i="19"/>
  <c r="AI32" i="19"/>
  <c r="AC12" i="19"/>
  <c r="Q12" i="19"/>
  <c r="Q52" i="19"/>
  <c r="AC42" i="1"/>
  <c r="K32" i="19"/>
  <c r="W22" i="19"/>
  <c r="K52" i="19"/>
  <c r="AC22" i="19"/>
  <c r="AC40" i="19"/>
  <c r="W10" i="19"/>
  <c r="AC50" i="19"/>
  <c r="Q10" i="19"/>
  <c r="Q30" i="19"/>
  <c r="W50" i="19"/>
  <c r="K40" i="19"/>
  <c r="Q50" i="19"/>
  <c r="W20" i="19"/>
  <c r="AC30" i="1"/>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20" i="1"/>
  <c r="AA19" i="1"/>
  <c r="AA55" i="1"/>
  <c r="AB56" i="1"/>
  <c r="K39" i="19"/>
  <c r="AC39" i="19"/>
  <c r="W29" i="19"/>
  <c r="AI49" i="19"/>
  <c r="W9" i="19"/>
  <c r="AC19" i="19"/>
  <c r="Q49" i="19"/>
  <c r="W49" i="19"/>
  <c r="AC9" i="19"/>
  <c r="AI9" i="19"/>
  <c r="Q29" i="19"/>
  <c r="W39" i="19"/>
  <c r="Q39" i="19"/>
  <c r="AC24"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48" i="1"/>
  <c r="Q33" i="19"/>
  <c r="AI23" i="19"/>
  <c r="K53" i="19"/>
  <c r="AC23" i="19"/>
  <c r="AC13" i="19"/>
  <c r="W23" i="19"/>
  <c r="W33" i="19"/>
  <c r="Q13" i="19"/>
  <c r="W13" i="19"/>
  <c r="AI13" i="19"/>
  <c r="Q43" i="19"/>
  <c r="Q23" i="19"/>
  <c r="W53" i="19"/>
  <c r="M12" i="19"/>
  <c r="AK42" i="19"/>
  <c r="AE32" i="19"/>
  <c r="AC44" i="1"/>
  <c r="M52" i="19"/>
  <c r="S12" i="19"/>
  <c r="M32" i="19"/>
  <c r="S52" i="19"/>
  <c r="Y52" i="19"/>
  <c r="Y42" i="19"/>
  <c r="AK12" i="19"/>
  <c r="S22" i="19"/>
  <c r="AE12" i="19"/>
  <c r="Y22" i="19"/>
  <c r="S32" i="19"/>
  <c r="AK52" i="19"/>
  <c r="M22" i="19"/>
  <c r="AK32" i="19"/>
  <c r="AE22" i="19"/>
  <c r="AE42" i="19"/>
  <c r="Y32" i="19"/>
  <c r="M42" i="19"/>
  <c r="Y12" i="19"/>
  <c r="AE52" i="19"/>
  <c r="AK22" i="19"/>
  <c r="S42" i="19"/>
  <c r="AA38" i="1"/>
  <c r="AB40" i="1"/>
  <c r="AA40" i="1" s="1"/>
  <c r="AB39" i="1"/>
  <c r="AA39" i="1" s="1"/>
  <c r="AA31" i="1"/>
  <c r="AB32"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18" i="1"/>
  <c r="R40" i="19" l="1"/>
  <c r="AD10" i="19"/>
  <c r="X40" i="19"/>
  <c r="AJ10" i="19"/>
  <c r="R50" i="19"/>
  <c r="X10" i="19"/>
  <c r="R30" i="19"/>
  <c r="AC31" i="1"/>
  <c r="L10" i="19"/>
  <c r="L50" i="19"/>
  <c r="AJ20" i="19"/>
  <c r="AJ40" i="19"/>
  <c r="AD30" i="19"/>
  <c r="R20" i="19"/>
  <c r="AD50" i="19"/>
  <c r="AJ30" i="19"/>
  <c r="AJ50" i="19"/>
  <c r="X30" i="19"/>
  <c r="AD20" i="19"/>
  <c r="L40" i="19"/>
  <c r="X50" i="19"/>
  <c r="X20" i="19"/>
  <c r="AD40" i="19"/>
  <c r="R10" i="19"/>
  <c r="L30" i="19"/>
  <c r="L20" i="19"/>
  <c r="AA50" i="1"/>
  <c r="AB51" i="1"/>
  <c r="AA63" i="1"/>
  <c r="AB64" i="1"/>
  <c r="AA64" i="1" s="1"/>
  <c r="AD47" i="19"/>
  <c r="AJ27" i="19"/>
  <c r="AD27" i="19"/>
  <c r="AJ7" i="19"/>
  <c r="AJ37" i="19"/>
  <c r="L27" i="19"/>
  <c r="AD17" i="19"/>
  <c r="L37" i="19"/>
  <c r="R17" i="19"/>
  <c r="AJ17" i="19"/>
  <c r="X7" i="19"/>
  <c r="X47" i="19"/>
  <c r="L7" i="19"/>
  <c r="L17" i="19"/>
  <c r="R27" i="19"/>
  <c r="X27" i="19"/>
  <c r="R7" i="19"/>
  <c r="X17" i="19"/>
  <c r="AJ47" i="19"/>
  <c r="L47" i="19"/>
  <c r="R37" i="19"/>
  <c r="AD7" i="19"/>
  <c r="X37" i="19"/>
  <c r="AC13" i="1"/>
  <c r="R47" i="19"/>
  <c r="AD37" i="19"/>
  <c r="AB21" i="1"/>
  <c r="AA21" i="1" s="1"/>
  <c r="AA20" i="1"/>
  <c r="AB22" i="1"/>
  <c r="AA22" i="1" s="1"/>
  <c r="AJ43" i="19"/>
  <c r="AD33" i="19"/>
  <c r="X33" i="19"/>
  <c r="X13" i="19"/>
  <c r="AD43" i="19"/>
  <c r="L43" i="19"/>
  <c r="AC49" i="1"/>
  <c r="X23" i="19"/>
  <c r="R33" i="19"/>
  <c r="R43" i="19"/>
  <c r="AD53" i="19"/>
  <c r="AJ13" i="19"/>
  <c r="R23" i="19"/>
  <c r="R13" i="19"/>
  <c r="AJ53" i="19"/>
  <c r="L33" i="19"/>
  <c r="L23" i="19"/>
  <c r="X43" i="19"/>
  <c r="X53" i="19"/>
  <c r="AD13" i="19"/>
  <c r="L53" i="19"/>
  <c r="L13" i="19"/>
  <c r="AD23" i="19"/>
  <c r="AJ33" i="19"/>
  <c r="AJ23" i="19"/>
  <c r="R53" i="19"/>
  <c r="AA14" i="1"/>
  <c r="AB15" i="1"/>
  <c r="M55" i="19"/>
  <c r="AK15" i="19"/>
  <c r="AE25" i="19"/>
  <c r="AC62"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19"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39"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C40" i="1"/>
  <c r="AG11" i="19"/>
  <c r="AM41" i="19"/>
  <c r="AA21" i="19"/>
  <c r="AA51" i="19"/>
  <c r="U51" i="19"/>
  <c r="U31" i="19"/>
  <c r="AA11" i="19"/>
  <c r="AG21" i="19"/>
  <c r="O31" i="19"/>
  <c r="AA56" i="1"/>
  <c r="AB57" i="1"/>
  <c r="AA26" i="1"/>
  <c r="AB27" i="1"/>
  <c r="AA27" i="1" s="1"/>
  <c r="AB28" i="1"/>
  <c r="AA28" i="1" s="1"/>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A32" i="1"/>
  <c r="AB33" i="1"/>
  <c r="AE11" i="19"/>
  <c r="Y41" i="19"/>
  <c r="M41" i="19"/>
  <c r="Y21" i="19"/>
  <c r="AK41" i="19"/>
  <c r="S31" i="19"/>
  <c r="M31" i="19"/>
  <c r="M51" i="19"/>
  <c r="Y51" i="19"/>
  <c r="AK21" i="19"/>
  <c r="AK31" i="19"/>
  <c r="Y11" i="19"/>
  <c r="AE41" i="19"/>
  <c r="AE21" i="19"/>
  <c r="S51" i="19"/>
  <c r="AE51" i="19"/>
  <c r="AK51" i="19"/>
  <c r="M21" i="19"/>
  <c r="AE31" i="19"/>
  <c r="AC38" i="1"/>
  <c r="S41" i="19"/>
  <c r="AK11" i="19"/>
  <c r="S11" i="19"/>
  <c r="Y31" i="19"/>
  <c r="S21" i="19"/>
  <c r="M11" i="19"/>
  <c r="L54" i="19"/>
  <c r="AJ14" i="19"/>
  <c r="AD44" i="19"/>
  <c r="X54" i="19"/>
  <c r="R14" i="19"/>
  <c r="AD24" i="19"/>
  <c r="AD34" i="19"/>
  <c r="R54" i="19"/>
  <c r="L34" i="19"/>
  <c r="AJ34" i="19"/>
  <c r="X24" i="19"/>
  <c r="AJ24" i="19"/>
  <c r="X44" i="19"/>
  <c r="R24" i="19"/>
  <c r="AC55" i="1"/>
  <c r="X34" i="19"/>
  <c r="L14" i="19"/>
  <c r="AD14" i="19"/>
  <c r="L44" i="19"/>
  <c r="R44" i="19"/>
  <c r="AD54" i="19"/>
  <c r="X14" i="19"/>
  <c r="AJ44" i="19"/>
  <c r="R34" i="19"/>
  <c r="AJ54" i="19"/>
  <c r="L24" i="19"/>
  <c r="AD29" i="19"/>
  <c r="AD19" i="19"/>
  <c r="R39" i="19"/>
  <c r="R9" i="19"/>
  <c r="X49" i="19"/>
  <c r="X9" i="19"/>
  <c r="AD39" i="19"/>
  <c r="R29" i="19"/>
  <c r="L49" i="19"/>
  <c r="X19" i="19"/>
  <c r="X29" i="19"/>
  <c r="X39" i="19"/>
  <c r="L9" i="19"/>
  <c r="AC25" i="1"/>
  <c r="AD9" i="19"/>
  <c r="AJ49" i="19"/>
  <c r="L39" i="19"/>
  <c r="R19" i="19"/>
  <c r="AJ39" i="19"/>
  <c r="AJ29" i="19"/>
  <c r="AJ19" i="19"/>
  <c r="AJ9" i="19"/>
  <c r="AD49" i="19"/>
  <c r="L19" i="19"/>
  <c r="L29" i="19"/>
  <c r="R49" i="19"/>
  <c r="AA33" i="1" l="1"/>
  <c r="AB34" i="1"/>
  <c r="AA34" i="1" s="1"/>
  <c r="AG39" i="19"/>
  <c r="AG29" i="19"/>
  <c r="AM19" i="19"/>
  <c r="O39" i="19"/>
  <c r="AC28"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56" i="1"/>
  <c r="AE24" i="19"/>
  <c r="S14" i="19"/>
  <c r="AK17" i="19"/>
  <c r="S27" i="19"/>
  <c r="S37" i="19"/>
  <c r="AE27" i="19"/>
  <c r="Y47" i="19"/>
  <c r="S7" i="19"/>
  <c r="M17" i="19"/>
  <c r="AE17" i="19"/>
  <c r="AK27" i="19"/>
  <c r="Y7" i="19"/>
  <c r="Y37" i="19"/>
  <c r="AE37" i="19"/>
  <c r="Y27" i="19"/>
  <c r="M47" i="19"/>
  <c r="AC14"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0" i="1"/>
  <c r="AE28" i="19"/>
  <c r="AA55" i="19"/>
  <c r="O45" i="19"/>
  <c r="AA15" i="19"/>
  <c r="AM55" i="19"/>
  <c r="O55" i="19"/>
  <c r="AG35" i="19"/>
  <c r="AM25" i="19"/>
  <c r="AM35" i="19"/>
  <c r="AA25" i="19"/>
  <c r="AM45" i="19"/>
  <c r="AG25" i="19"/>
  <c r="AA35" i="19"/>
  <c r="O25" i="19"/>
  <c r="U25" i="19"/>
  <c r="AG45" i="19"/>
  <c r="U35" i="19"/>
  <c r="AA45" i="19"/>
  <c r="AM15" i="19"/>
  <c r="U45" i="19"/>
  <c r="O35" i="19"/>
  <c r="O15" i="19"/>
  <c r="AC64" i="1"/>
  <c r="AG15" i="19"/>
  <c r="U15" i="19"/>
  <c r="AG55" i="19"/>
  <c r="U55" i="19"/>
  <c r="AE40" i="19"/>
  <c r="Y30" i="19"/>
  <c r="M20" i="19"/>
  <c r="AC32"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27" i="1"/>
  <c r="T19" i="19"/>
  <c r="AL49" i="19"/>
  <c r="T29" i="19"/>
  <c r="AF29" i="19"/>
  <c r="T18" i="19"/>
  <c r="N48" i="19"/>
  <c r="N8" i="19"/>
  <c r="T28" i="19"/>
  <c r="AF38" i="19"/>
  <c r="Z28" i="19"/>
  <c r="Z18" i="19"/>
  <c r="AF8" i="19"/>
  <c r="AC21"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63"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26" i="1"/>
  <c r="M9" i="19"/>
  <c r="Y29" i="19"/>
  <c r="AA51" i="1"/>
  <c r="AB52" i="1"/>
  <c r="AA52" i="1" s="1"/>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AA57" i="1"/>
  <c r="AB58" i="1"/>
  <c r="AA58" i="1" s="1"/>
  <c r="AB16" i="1"/>
  <c r="AA16" i="1" s="1"/>
  <c r="AA15" i="1"/>
  <c r="O8" i="19"/>
  <c r="AA48" i="19"/>
  <c r="AM38" i="19"/>
  <c r="U48" i="19"/>
  <c r="AA18" i="19"/>
  <c r="AG18" i="19"/>
  <c r="AG48" i="19"/>
  <c r="AM18" i="19"/>
  <c r="AA28" i="19"/>
  <c r="AG28" i="19"/>
  <c r="AA8" i="19"/>
  <c r="U18" i="19"/>
  <c r="AG38" i="19"/>
  <c r="U38" i="19"/>
  <c r="AM8" i="19"/>
  <c r="AA38" i="19"/>
  <c r="AM48" i="19"/>
  <c r="U28" i="19"/>
  <c r="O38" i="19"/>
  <c r="U8" i="19"/>
  <c r="AG8" i="19"/>
  <c r="AC22"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0" i="1"/>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58" i="1"/>
  <c r="AA14" i="19"/>
  <c r="O54" i="19"/>
  <c r="U44" i="19"/>
  <c r="U43" i="19"/>
  <c r="U13" i="19"/>
  <c r="AM53" i="19"/>
  <c r="AA53" i="19"/>
  <c r="AA43" i="19"/>
  <c r="O53" i="19"/>
  <c r="O23" i="19"/>
  <c r="O13" i="19"/>
  <c r="AG43" i="19"/>
  <c r="U33" i="19"/>
  <c r="U23" i="19"/>
  <c r="AM13" i="19"/>
  <c r="AM23" i="19"/>
  <c r="AG13" i="19"/>
  <c r="AA23" i="19"/>
  <c r="AG33" i="19"/>
  <c r="AA33" i="19"/>
  <c r="AM33" i="19"/>
  <c r="AA13" i="19"/>
  <c r="AC52"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57" i="1"/>
  <c r="AF53" i="19"/>
  <c r="T43" i="19"/>
  <c r="Z53" i="19"/>
  <c r="N43" i="19"/>
  <c r="T23" i="19"/>
  <c r="AF43" i="19"/>
  <c r="Z13" i="19"/>
  <c r="Z43" i="19"/>
  <c r="AF23" i="19"/>
  <c r="AL13" i="19"/>
  <c r="Z23" i="19"/>
  <c r="AL43" i="19"/>
  <c r="AF13" i="19"/>
  <c r="AL23" i="19"/>
  <c r="N13" i="19"/>
  <c r="T33" i="19"/>
  <c r="AL53" i="19"/>
  <c r="N23" i="19"/>
  <c r="N53" i="19"/>
  <c r="AF33" i="19"/>
  <c r="N33" i="19"/>
  <c r="AC51" i="1"/>
  <c r="T53" i="19"/>
  <c r="AL33" i="19"/>
  <c r="T13" i="19"/>
  <c r="Z33" i="19"/>
  <c r="Z47" i="19"/>
  <c r="T7" i="19"/>
  <c r="AL37" i="19"/>
  <c r="T17" i="19"/>
  <c r="Z17" i="19"/>
  <c r="AF7" i="19"/>
  <c r="AF37" i="19"/>
  <c r="N17" i="19"/>
  <c r="AF27" i="19"/>
  <c r="AC15"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34"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16" i="1"/>
  <c r="AA17" i="19"/>
  <c r="O7" i="19"/>
  <c r="AA37" i="19"/>
  <c r="AA27" i="19"/>
  <c r="AM27" i="19"/>
  <c r="U17" i="19"/>
  <c r="U47" i="19"/>
  <c r="AG17" i="19"/>
  <c r="O47" i="19"/>
  <c r="Z40" i="19"/>
  <c r="AC33"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P14" i="18" l="1"/>
  <c r="V22" i="18"/>
  <c r="V14" i="18"/>
  <c r="P22" i="18"/>
  <c r="V38" i="18"/>
  <c r="AH14" i="18"/>
  <c r="AH38" i="18"/>
  <c r="J14" i="18"/>
  <c r="AB22" i="18"/>
  <c r="V30" i="18"/>
  <c r="AB14" i="18"/>
  <c r="AB38" i="18"/>
  <c r="J30" i="18"/>
  <c r="P38" i="18"/>
  <c r="AB6" i="18"/>
  <c r="M10" i="1"/>
  <c r="AH30" i="18"/>
  <c r="J38" i="18"/>
  <c r="AH6" i="18"/>
  <c r="V6" i="18"/>
  <c r="AB30" i="18"/>
  <c r="J22" i="18"/>
  <c r="J6" i="18"/>
  <c r="P30" i="18"/>
  <c r="AH22" i="18"/>
  <c r="P6" i="18"/>
  <c r="N10" i="1"/>
  <c r="P16" i="19" l="1"/>
  <c r="P6" i="19"/>
  <c r="AH6" i="19"/>
  <c r="V46" i="19"/>
  <c r="AH46" i="19"/>
  <c r="AB46" i="19"/>
  <c r="J6" i="19"/>
  <c r="P46" i="19"/>
  <c r="AB26" i="19"/>
  <c r="AB16" i="19"/>
  <c r="AH26" i="19"/>
  <c r="J16" i="19"/>
  <c r="V26" i="19"/>
  <c r="AH36" i="19"/>
  <c r="P26" i="19"/>
  <c r="V16" i="19"/>
  <c r="V36" i="19"/>
  <c r="AH16" i="19"/>
  <c r="V6" i="19"/>
  <c r="AB36" i="19"/>
  <c r="AB6" i="19"/>
  <c r="P36" i="19"/>
  <c r="J36" i="19"/>
  <c r="J26" i="19"/>
  <c r="J46" i="19"/>
  <c r="B223" i="13"/>
  <c r="B222" i="13"/>
  <c r="K35" i="1" l="1"/>
  <c r="L35" i="1" s="1"/>
  <c r="K10" i="1"/>
  <c r="K41" i="1"/>
  <c r="L41" i="1" s="1"/>
  <c r="K53" i="1"/>
  <c r="L53" i="1" s="1"/>
  <c r="K59" i="1"/>
  <c r="L59" i="1" s="1"/>
  <c r="K23" i="1"/>
  <c r="L23" i="1" s="1"/>
  <c r="K29" i="1"/>
  <c r="L29" i="1" s="1"/>
  <c r="K17" i="1"/>
  <c r="L17" i="1" s="1"/>
  <c r="K11" i="1"/>
  <c r="L11" i="1" s="1"/>
  <c r="K47" i="1"/>
  <c r="L47" i="1" s="1"/>
  <c r="X6" i="18" l="1"/>
  <c r="R30" i="18"/>
  <c r="N11" i="1"/>
  <c r="L30" i="18"/>
  <c r="AD6" i="18"/>
  <c r="X30" i="18"/>
  <c r="L38" i="18"/>
  <c r="AJ30" i="18"/>
  <c r="X22" i="18"/>
  <c r="AD22" i="18"/>
  <c r="R38" i="18"/>
  <c r="AD30" i="18"/>
  <c r="L14" i="18"/>
  <c r="AD14" i="18"/>
  <c r="R22" i="18"/>
  <c r="X38" i="18"/>
  <c r="M11" i="1"/>
  <c r="AJ14" i="18"/>
  <c r="AJ38" i="18"/>
  <c r="L22" i="18"/>
  <c r="R6" i="18"/>
  <c r="L6" i="18"/>
  <c r="AD38" i="18"/>
  <c r="X14" i="18"/>
  <c r="R14" i="18"/>
  <c r="AJ22" i="18"/>
  <c r="AJ6" i="18"/>
  <c r="T14" i="18"/>
  <c r="T38" i="18"/>
  <c r="N17" i="1"/>
  <c r="AF38" i="18"/>
  <c r="AL22" i="18"/>
  <c r="Z22" i="18"/>
  <c r="Z14" i="18"/>
  <c r="AL38" i="18"/>
  <c r="T22" i="18"/>
  <c r="AF22" i="18"/>
  <c r="M17" i="1"/>
  <c r="T6" i="18"/>
  <c r="T30" i="18"/>
  <c r="Z38" i="18"/>
  <c r="N14" i="18"/>
  <c r="AL14" i="18"/>
  <c r="N6" i="18"/>
  <c r="N38" i="18"/>
  <c r="AF14" i="18"/>
  <c r="Z30" i="18"/>
  <c r="N30" i="18"/>
  <c r="Z6" i="18"/>
  <c r="N22" i="18"/>
  <c r="AF6" i="18"/>
  <c r="AL30" i="18"/>
  <c r="AF30" i="18"/>
  <c r="AL6" i="18"/>
  <c r="AF34" i="18"/>
  <c r="AL10" i="18"/>
  <c r="N18" i="18"/>
  <c r="N26" i="18"/>
  <c r="Z26" i="18"/>
  <c r="T10" i="18"/>
  <c r="T42" i="18"/>
  <c r="AF42" i="18"/>
  <c r="AL26" i="18"/>
  <c r="T26" i="18"/>
  <c r="AL18" i="18"/>
  <c r="AL34" i="18"/>
  <c r="N53" i="1"/>
  <c r="Z42" i="18"/>
  <c r="N42" i="18"/>
  <c r="AF26" i="18"/>
  <c r="AF10" i="18"/>
  <c r="N10" i="18"/>
  <c r="M53" i="1"/>
  <c r="AL42" i="18"/>
  <c r="T18" i="18"/>
  <c r="Z18" i="18"/>
  <c r="Z10" i="18"/>
  <c r="T34" i="18"/>
  <c r="AF18" i="18"/>
  <c r="Z34" i="18"/>
  <c r="N34" i="18"/>
  <c r="R24" i="18"/>
  <c r="R8" i="18"/>
  <c r="X40" i="18"/>
  <c r="X24" i="18"/>
  <c r="L40" i="18"/>
  <c r="X32" i="18"/>
  <c r="AD32" i="18"/>
  <c r="L8" i="18"/>
  <c r="AD24" i="18"/>
  <c r="N29" i="1"/>
  <c r="AJ8" i="18"/>
  <c r="X16" i="18"/>
  <c r="AJ40" i="18"/>
  <c r="AD16" i="18"/>
  <c r="R32" i="18"/>
  <c r="AJ32" i="18"/>
  <c r="L32" i="18"/>
  <c r="M29" i="1"/>
  <c r="L24" i="18"/>
  <c r="R16" i="18"/>
  <c r="L16" i="18"/>
  <c r="AJ16" i="18"/>
  <c r="AD8" i="18"/>
  <c r="X8" i="18"/>
  <c r="R40" i="18"/>
  <c r="AJ24" i="18"/>
  <c r="AD40" i="18"/>
  <c r="P34" i="18"/>
  <c r="P10" i="18"/>
  <c r="AH42" i="18"/>
  <c r="AB34" i="18"/>
  <c r="J10" i="18"/>
  <c r="P26" i="18"/>
  <c r="V18" i="18"/>
  <c r="AB18" i="18"/>
  <c r="V34" i="18"/>
  <c r="AB26" i="18"/>
  <c r="V10" i="18"/>
  <c r="AB10" i="18"/>
  <c r="J26" i="18"/>
  <c r="M41" i="1"/>
  <c r="AB42" i="18"/>
  <c r="P42" i="18"/>
  <c r="AH26" i="18"/>
  <c r="AH18" i="18"/>
  <c r="J18" i="18"/>
  <c r="AH10" i="18"/>
  <c r="J42" i="18"/>
  <c r="AH34" i="18"/>
  <c r="V42" i="18"/>
  <c r="V26" i="18"/>
  <c r="J34" i="18"/>
  <c r="N41" i="1"/>
  <c r="P18" i="18"/>
  <c r="AD26" i="18"/>
  <c r="X18" i="18"/>
  <c r="AJ10" i="18"/>
  <c r="M47" i="1"/>
  <c r="R34" i="18"/>
  <c r="R42" i="18"/>
  <c r="X42" i="18"/>
  <c r="L10" i="18"/>
  <c r="X34" i="18"/>
  <c r="AD42" i="18"/>
  <c r="L18" i="18"/>
  <c r="L34" i="18"/>
  <c r="X26" i="18"/>
  <c r="AD34" i="18"/>
  <c r="L42" i="18"/>
  <c r="X10" i="18"/>
  <c r="AJ34" i="18"/>
  <c r="AJ26" i="18"/>
  <c r="AJ42" i="18"/>
  <c r="AJ18" i="18"/>
  <c r="AD10" i="18"/>
  <c r="L26" i="18"/>
  <c r="R18" i="18"/>
  <c r="R26" i="18"/>
  <c r="AD18" i="18"/>
  <c r="R10" i="18"/>
  <c r="N47" i="1"/>
  <c r="AB40" i="18"/>
  <c r="M23" i="1"/>
  <c r="P24" i="18"/>
  <c r="V32" i="18"/>
  <c r="AH24" i="18"/>
  <c r="AB32" i="18"/>
  <c r="P8" i="18"/>
  <c r="AH32" i="18"/>
  <c r="J16" i="18"/>
  <c r="V40" i="18"/>
  <c r="AH16" i="18"/>
  <c r="AH8" i="18"/>
  <c r="AB8" i="18"/>
  <c r="N23" i="1"/>
  <c r="AB24" i="18"/>
  <c r="P32" i="18"/>
  <c r="P16" i="18"/>
  <c r="AB16" i="18"/>
  <c r="AH40" i="18"/>
  <c r="J24" i="18"/>
  <c r="J40" i="18"/>
  <c r="V16" i="18"/>
  <c r="V24" i="18"/>
  <c r="P40" i="18"/>
  <c r="V8" i="18"/>
  <c r="J8" i="18"/>
  <c r="J32" i="18"/>
  <c r="AH12" i="18"/>
  <c r="P28" i="18"/>
  <c r="P44" i="18"/>
  <c r="P36" i="18"/>
  <c r="AH36" i="18"/>
  <c r="AB20" i="18"/>
  <c r="V20" i="18"/>
  <c r="J20" i="18"/>
  <c r="N59" i="1"/>
  <c r="AB12" i="18"/>
  <c r="AB44" i="18"/>
  <c r="V12" i="18"/>
  <c r="AB36" i="18"/>
  <c r="M59" i="1"/>
  <c r="AB59" i="1" s="1"/>
  <c r="AA59" i="1" s="1"/>
  <c r="J44" i="18"/>
  <c r="P12" i="18"/>
  <c r="P20" i="18"/>
  <c r="V44" i="18"/>
  <c r="V28" i="18"/>
  <c r="AH28" i="18"/>
  <c r="J12" i="18"/>
  <c r="AB28" i="18"/>
  <c r="AH20" i="18"/>
  <c r="J36" i="18"/>
  <c r="J28" i="18"/>
  <c r="AH44" i="18"/>
  <c r="V36" i="18"/>
  <c r="AF32" i="18"/>
  <c r="AL8" i="18"/>
  <c r="T24" i="18"/>
  <c r="N16" i="18"/>
  <c r="N24" i="18"/>
  <c r="AF16" i="18"/>
  <c r="AL16" i="18"/>
  <c r="N8" i="18"/>
  <c r="T40" i="18"/>
  <c r="AF8" i="18"/>
  <c r="AL24" i="18"/>
  <c r="Z8" i="18"/>
  <c r="T32" i="18"/>
  <c r="AL32" i="18"/>
  <c r="N35" i="1"/>
  <c r="M35" i="1"/>
  <c r="T8" i="18"/>
  <c r="Z32" i="18"/>
  <c r="AL40" i="18"/>
  <c r="T16" i="18"/>
  <c r="N40" i="18"/>
  <c r="AF24" i="18"/>
  <c r="Z40" i="18"/>
  <c r="Z16" i="18"/>
  <c r="N32" i="18"/>
  <c r="Z24" i="18"/>
  <c r="AF40" i="18"/>
  <c r="V25" i="19" l="1"/>
  <c r="AH25" i="19"/>
  <c r="P45" i="19"/>
  <c r="J25" i="19"/>
  <c r="J55" i="19"/>
  <c r="V45" i="19"/>
  <c r="AH55" i="19"/>
  <c r="V15" i="19"/>
  <c r="AB35" i="19"/>
  <c r="AB55" i="19"/>
  <c r="P55" i="19"/>
  <c r="V55" i="19"/>
  <c r="AB45" i="19"/>
  <c r="AH45" i="19"/>
  <c r="P25" i="19"/>
  <c r="AH35" i="19"/>
  <c r="J15" i="19"/>
  <c r="AB15" i="19"/>
  <c r="J35" i="19"/>
  <c r="AH15" i="19"/>
  <c r="AC59" i="1"/>
  <c r="J45" i="19"/>
  <c r="P15" i="19"/>
  <c r="V35" i="19"/>
  <c r="AB25" i="19"/>
  <c r="P35"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<sst xmlns="http://schemas.openxmlformats.org/spreadsheetml/2006/main" count="332" uniqueCount="228">
  <si>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</si>
  <si>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</si>
  <si>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</si>
  <si>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</si>
  <si>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</si>
  <si>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</si>
  <si>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</si>
  <si>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</si>
  <si>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</si>
  <si>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</si>
  <si>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</si>
  <si>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</si>
  <si>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</si>
  <si>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</si>
  <si>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</si>
  <si>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</si>
  <si>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</si>
  <si>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</si>
  <si>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</si>
  <si>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</si>
  <si>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</si>
  <si>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</si>
  <si>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</si>
  <si>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</si>
  <si>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</si>
  <si>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</si>
  <si>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</si>
  <si>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</si>
  <si>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</si>
  <si>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</si>
  <si>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</si>
  <si>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</si>
  <si>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</si>
  <si>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</si>
  <si>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</si>
  <si>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</si>
  <si>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</si>
  <si>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</si>
  <si>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</si>
  <si>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</si>
  <si>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</si>
  <si>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</si>
  <si>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</si>
  <si>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</si>
  <si>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</si>
  <si>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</si>
  <si>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</si>
  <si>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</si>
  <si>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</si>
  <si>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</si>
  <si>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</si>
  <si>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</si>
  <si>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</si>
  <si>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</si>
  <si>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</si>
  <si>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</si>
  <si>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</si>
  <si>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</si>
  <si>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</si>
  <si>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</si>
  <si>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</si>
  <si>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</si>
  <si>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</si>
  <si>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</si>
  <si>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</si>
  <si>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</si>
  <si>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</si>
  <si>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</si>
  <si>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</si>
  <si>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</si>
  <si>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</si>
  <si>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</si>
  <si>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</si>
  <si>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</si>
  <si>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</si>
  <si>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</si>
  <si>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</si>
  <si>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</si>
  <si>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</si>
  <si>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</si>
  <si>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</si>
  <si>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</si>
  <si>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</si>
  <si>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</si>
  <si>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</si>
  <si>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</si>
  <si>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</si>
  <si>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</si>
  <si>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</si>
  <si>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</si>
  <si>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</si>
  <si>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</si>
  <si>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</si>
  <si>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</si>
  <si>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</si>
  <si>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</si>
  <si>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</si>
  <si>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</si>
  <si>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</si>
  <si>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</si>
  <si>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</si>
  <si>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</si>
  <si>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</si>
  <si>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</si>
  <si>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</si>
  <si>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</si>
  <si>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</si>
  <si>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</si>
  <si>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</si>
  <si>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</si>
  <si>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</si>
  <si>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</si>
  <si>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</si>
  <si>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</si>
  <si>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</si>
  <si>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</si>
  <si>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</si>
  <si>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</si>
  <si>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</si>
  <si>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</si>
  <si>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</si>
  <si>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</si>
  <si>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</si>
  <si>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</si>
  <si>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</si>
  <si>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</si>
  <si>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</si>
  <si>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</si>
  <si>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</si>
  <si>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</si>
  <si>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</si>
  <si>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</si>
  <si>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</si>
  <si>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</si>
  <si>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</si>
  <si>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</si>
  <si>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</si>
  <si>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</si>
  <si>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</si>
  <si>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</si>
  <si>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</si>
  <si>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</si>
  <si>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</si>
  <si>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</si>
  <si>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</si>
  <si>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</si>
  <si>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</si>
  <si>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</si>
  <si>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</si>
  <si>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</si>
  <si>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</si>
  <si>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</si>
  <si>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</si>
  <si>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</si>
  <si>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</si>
  <si>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</si>
  <si>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</si>
  <si>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</si>
  <si>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</si>
  <si>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</si>
  <si>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</si>
  <si>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</si>
  <si>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</si>
  <si>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</si>
  <si>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</si>
  <si>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</si>
  <si>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</si>
  <si>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</si>
  <si>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</si>
  <si>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</si>
  <si>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</si>
  <si>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</si>
  <si>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</si>
  <si>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</si>
  <si>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</si>
  <si>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</si>
  <si>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</si>
  <si>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</si>
  <si>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</si>
  <si>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</si>
  <si>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</si>
  <si>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</si>
  <si>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</si>
  <si>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</si>
  <si>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</si>
  <si>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</si>
  <si>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</si>
  <si>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</si>
  <si>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</si>
  <si>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</si>
  <si>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</si>
  <si>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</si>
  <si>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</si>
  <si>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</si>
  <si>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</si>
  <si>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</si>
  <si>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</si>
  <si>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</si>
  <si>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</si>
  <si>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</si>
  <si>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</si>
  <si>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</si>
  <si>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</si>
  <si>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</si>
  <si>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</si>
  <si>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</si>
  <si>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</si>
  <si>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</si>
  <si>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</si>
  <si>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</si>
  <si>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</si>
  <si>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</si>
  <si>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</si>
  <si>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</si>
  <si>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CONTROL INTERNO</t>
  </si>
  <si>
    <t>Inicia con la planeación de las actividades y culmina con el seguimiento y evaluación del proceso</t>
  </si>
  <si>
    <t xml:space="preserve">• Determinar, recopilar y analizar los datos (satisfacción del cliente, análisis de PQRS, entre otros).
•Realizar acciones de autoevaluación (Informes de actividades, actas). 
• Analizar los riesgos de mayor probabilidad de afectación
• Verificar avance y desarrollo del sistema de control interno y conformidad del SIG.
• Verificar el cumplimiento de indicadores.
• Verificar el cumplimiento de los planes de mejoramiento de auditorías externas e internas
Implementar acciones, correctivas y de mejora acciones producto de auditorías y seguimientos efectuados                                         DESCRIPCION </t>
  </si>
  <si>
    <t>VIGENCIA</t>
  </si>
  <si>
    <t xml:space="preserve">1) Falta de recurso humano de apoyo en el proceso auditor (personal especializado)
2) Demora en la entrega  de los informes de auditoria por parte del equipo auditor
3) Ausencia de trabajo en equipo
4) Falta de experiencia e idoneidad del equipo auditor 
5)  La exposición a cambios fuertes regulatorios debido a factores internos o externos que afecten el normal funcionamiento del instituto.
</t>
  </si>
  <si>
    <t>ALTA</t>
  </si>
  <si>
    <t>MAYOR</t>
  </si>
  <si>
    <t xml:space="preserve">Riesgos: Actividades de Autocontrol de los integrantes de grupo de auditorías SIG,
capacitaciones, aplicación de programas de auditoría aprobados. Conocimiento del proceso a auditar. Diligenciamiento y aplicación de listas de verificación. Reuniones de equipo de trabajo. </t>
  </si>
  <si>
    <t>PROBALIDAD</t>
  </si>
  <si>
    <t>Junio a Diciembre de 2022</t>
  </si>
  <si>
    <t>Enero 10 de 2023</t>
  </si>
  <si>
    <t>Realizar seguimiento al Programa de Auditoríasa Anual y a las fechas de reporte de información establecidas por el Gobierno Nacional.
Articulación con las actividades que se desarrollan en la Entidad en el marco de MIPG, para obtener insumos para la evaluación independiente.
Publicaicón y/o actualziación de la información en la página web de la entidad Enlace : EDAT / Dependencias /Control Interno</t>
  </si>
  <si>
    <t>Director Administrativo de Control Interno</t>
  </si>
  <si>
    <t>Se realiza seguimiento al cumplimiento de las actividades definidas en el Programa de Auditoría, así como la realización y publicación de los informes de ley en la página web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</si>
</sst>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0"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sz val="16"/>
      <color theme="1"/>
      <name val="Arial Narrow"/>
      <family val="2"/>
    </font>
  </fonts>
  <fills count="17">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FFFF"/>
        <bgColor rgb="FFFFFFFF"/>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416">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Fill="1" applyAlignment="1">
      <alignment vertical="center"/>
    </xf>
    <xf numFmtId="0" fontId="30" fillId="0" borderId="0" xfId="0" applyFont="1" applyFill="1"/>
    <xf numFmtId="0" fontId="28" fillId="0" borderId="0" xfId="0" applyFont="1"/>
    <xf numFmtId="0" fontId="0" fillId="0" borderId="0" xfId="0" pivotButton="1"/>
    <xf numFmtId="0" fontId="13" fillId="0" borderId="0" xfId="0" applyFont="1" applyBorder="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Border="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Border="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Border="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Border="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applyProtection="1"/>
    <xf numFmtId="0" fontId="50" fillId="3" borderId="52" xfId="2" applyFont="1" applyFill="1" applyBorder="1" applyProtection="1"/>
    <xf numFmtId="0" fontId="50" fillId="3" borderId="53" xfId="2" applyFont="1" applyFill="1" applyBorder="1" applyProtection="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Border="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applyProtection="1"/>
    <xf numFmtId="0" fontId="55" fillId="3" borderId="0" xfId="0" applyFont="1" applyFill="1" applyBorder="1" applyAlignment="1" applyProtection="1">
      <alignment horizontal="left" vertical="center" wrapText="1"/>
    </xf>
    <xf numFmtId="0" fontId="56" fillId="3" borderId="0" xfId="0" applyFont="1" applyFill="1" applyBorder="1" applyAlignment="1" applyProtection="1">
      <alignment horizontal="left" vertical="top" wrapText="1"/>
    </xf>
    <xf numFmtId="0" fontId="50" fillId="3" borderId="0" xfId="2" applyFont="1" applyFill="1" applyBorder="1" applyProtection="1"/>
    <xf numFmtId="0" fontId="50" fillId="3" borderId="15" xfId="2" applyFont="1" applyFill="1" applyBorder="1" applyProtection="1"/>
    <xf numFmtId="0" fontId="50" fillId="3" borderId="16" xfId="2" applyFont="1" applyFill="1" applyBorder="1" applyProtection="1"/>
    <xf numFmtId="0" fontId="50" fillId="3" borderId="18" xfId="2" applyFont="1" applyFill="1" applyBorder="1" applyProtection="1"/>
    <xf numFmtId="0" fontId="50" fillId="3" borderId="17" xfId="2" applyFont="1" applyFill="1" applyBorder="1" applyProtection="1"/>
    <xf numFmtId="0" fontId="54" fillId="3" borderId="0" xfId="2" applyFont="1" applyFill="1" applyBorder="1" applyAlignment="1" applyProtection="1">
      <alignment horizontal="left" vertical="center" wrapText="1"/>
    </xf>
    <xf numFmtId="0" fontId="50" fillId="3" borderId="0" xfId="2" applyFont="1" applyFill="1" applyBorder="1" applyAlignment="1" applyProtection="1">
      <alignment horizontal="left" vertical="center" wrapText="1"/>
    </xf>
    <xf numFmtId="0" fontId="50" fillId="3" borderId="0" xfId="2" quotePrefix="1" applyFont="1" applyFill="1" applyBorder="1" applyAlignment="1" applyProtection="1">
      <alignment horizontal="left" vertical="center" wrapText="1"/>
    </xf>
    <xf numFmtId="0" fontId="50" fillId="3" borderId="15" xfId="2" applyFont="1" applyFill="1" applyBorder="1" applyAlignment="1" applyProtection="1"/>
    <xf numFmtId="0" fontId="52" fillId="3" borderId="14" xfId="2" quotePrefix="1" applyFont="1" applyFill="1" applyBorder="1" applyAlignment="1" applyProtection="1">
      <alignment horizontal="left" vertical="top" wrapText="1"/>
    </xf>
    <xf numFmtId="0" fontId="53" fillId="3" borderId="0" xfId="2" quotePrefix="1" applyFont="1" applyFill="1" applyBorder="1" applyAlignment="1" applyProtection="1">
      <alignment horizontal="left" vertical="top" wrapText="1"/>
    </xf>
    <xf numFmtId="0" fontId="53" fillId="3" borderId="15" xfId="2" quotePrefix="1" applyFont="1" applyFill="1" applyBorder="1" applyAlignment="1" applyProtection="1">
      <alignment horizontal="left" vertical="top" wrapText="1"/>
    </xf>
    <xf numFmtId="0" fontId="1" fillId="0" borderId="2" xfId="0" applyFont="1" applyBorder="1" applyAlignment="1" applyProtection="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Fill="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9" fontId="1" fillId="0" borderId="4" xfId="0" applyNumberFormat="1" applyFont="1" applyFill="1" applyBorder="1" applyAlignment="1" applyProtection="1">
      <alignment horizontal="center" vertical="top"/>
      <protection hidden="1"/>
    </xf>
    <xf numFmtId="0" fontId="1" fillId="0" borderId="4"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4" fillId="0" borderId="4" xfId="0" applyFont="1" applyFill="1" applyBorder="1" applyAlignment="1" applyProtection="1">
      <alignment horizontal="center" vertical="top" wrapText="1"/>
      <protection hidden="1"/>
    </xf>
    <xf numFmtId="0" fontId="1" fillId="0" borderId="4" xfId="0" applyFont="1" applyBorder="1" applyAlignment="1" applyProtection="1">
      <alignment horizontal="center" vertical="top"/>
    </xf>
    <xf numFmtId="0" fontId="2" fillId="0" borderId="4" xfId="0" applyFont="1" applyBorder="1" applyAlignment="1" applyProtection="1">
      <alignment horizontal="center" vertical="top" wrapText="1"/>
      <protection locked="0"/>
    </xf>
    <xf numFmtId="0" fontId="4" fillId="0" borderId="4" xfId="0" applyFont="1" applyBorder="1" applyAlignment="1" applyProtection="1">
      <alignment horizontal="center" vertical="top"/>
      <protection hidden="1"/>
    </xf>
    <xf numFmtId="9" fontId="1" fillId="0" borderId="4" xfId="0" applyNumberFormat="1"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0" fontId="48" fillId="16" borderId="33" xfId="0" applyFont="1" applyFill="1" applyBorder="1" applyAlignment="1">
      <alignment horizontal="left" vertical="top" wrapText="1"/>
    </xf>
    <xf numFmtId="0" fontId="1" fillId="0" borderId="5" xfId="0" applyFont="1" applyBorder="1" applyAlignment="1" applyProtection="1">
      <alignment horizontal="center" vertical="top" wrapText="1"/>
      <protection locked="0"/>
    </xf>
    <xf numFmtId="0" fontId="56" fillId="3" borderId="64" xfId="2" applyFont="1" applyFill="1" applyBorder="1" applyAlignment="1" applyProtection="1">
      <alignment horizontal="justify" vertical="center" wrapText="1"/>
    </xf>
    <xf numFmtId="0" fontId="56" fillId="3" borderId="65" xfId="2" applyFont="1" applyFill="1" applyBorder="1" applyAlignment="1" applyProtection="1">
      <alignment horizontal="justify" vertical="center" wrapText="1"/>
    </xf>
    <xf numFmtId="0" fontId="55" fillId="3" borderId="71" xfId="0" applyFont="1" applyFill="1" applyBorder="1" applyAlignment="1" applyProtection="1">
      <alignment horizontal="left" vertical="center" wrapText="1"/>
    </xf>
    <xf numFmtId="0" fontId="55" fillId="3" borderId="72" xfId="0" applyFont="1" applyFill="1" applyBorder="1" applyAlignment="1" applyProtection="1">
      <alignment horizontal="left" vertical="center" wrapText="1"/>
    </xf>
    <xf numFmtId="0" fontId="55" fillId="3" borderId="58" xfId="3" applyFont="1" applyFill="1" applyBorder="1" applyAlignment="1" applyProtection="1">
      <alignment horizontal="left" vertical="top" wrapText="1" readingOrder="1"/>
    </xf>
    <xf numFmtId="0" fontId="55" fillId="3" borderId="59" xfId="3" applyFont="1" applyFill="1" applyBorder="1" applyAlignment="1" applyProtection="1">
      <alignment horizontal="left" vertical="top" wrapText="1" readingOrder="1"/>
    </xf>
    <xf numFmtId="0" fontId="56" fillId="3" borderId="60" xfId="2" applyFont="1" applyFill="1" applyBorder="1" applyAlignment="1" applyProtection="1">
      <alignment horizontal="justify" vertical="center" wrapText="1"/>
    </xf>
    <xf numFmtId="0" fontId="56" fillId="3" borderId="61" xfId="2" applyFont="1" applyFill="1" applyBorder="1" applyAlignment="1" applyProtection="1">
      <alignment horizontal="justify" vertical="center" wrapText="1"/>
    </xf>
    <xf numFmtId="0" fontId="55" fillId="3" borderId="62" xfId="0" applyFont="1" applyFill="1" applyBorder="1" applyAlignment="1" applyProtection="1">
      <alignment horizontal="left" vertical="center" wrapText="1"/>
    </xf>
    <xf numFmtId="0" fontId="55" fillId="3" borderId="63" xfId="0" applyFont="1" applyFill="1" applyBorder="1" applyAlignment="1" applyProtection="1">
      <alignment horizontal="left" vertical="center" wrapText="1"/>
    </xf>
    <xf numFmtId="0" fontId="50" fillId="3" borderId="14" xfId="2" applyFont="1" applyFill="1" applyBorder="1" applyAlignment="1" applyProtection="1">
      <alignment horizontal="left" vertical="top" wrapText="1"/>
    </xf>
    <xf numFmtId="0" fontId="50" fillId="3" borderId="0" xfId="2" applyFont="1" applyFill="1" applyBorder="1" applyAlignment="1" applyProtection="1">
      <alignment horizontal="left" vertical="top" wrapText="1"/>
    </xf>
    <xf numFmtId="0" fontId="50" fillId="3" borderId="15" xfId="2" applyFont="1" applyFill="1" applyBorder="1" applyAlignment="1" applyProtection="1">
      <alignment horizontal="left" vertical="top" wrapText="1"/>
    </xf>
    <xf numFmtId="0" fontId="55" fillId="3" borderId="73" xfId="0" applyFont="1" applyFill="1" applyBorder="1" applyAlignment="1" applyProtection="1">
      <alignment horizontal="left" vertical="center" wrapText="1"/>
    </xf>
    <xf numFmtId="0" fontId="55" fillId="3" borderId="74" xfId="0" applyFont="1" applyFill="1" applyBorder="1" applyAlignment="1" applyProtection="1">
      <alignment horizontal="left" vertical="center" wrapText="1"/>
    </xf>
    <xf numFmtId="0" fontId="56" fillId="3" borderId="66" xfId="0" applyFont="1" applyFill="1" applyBorder="1" applyAlignment="1" applyProtection="1">
      <alignment horizontal="justify" vertical="center" wrapText="1"/>
    </xf>
    <xf numFmtId="0" fontId="56" fillId="3" borderId="67" xfId="0" applyFont="1" applyFill="1" applyBorder="1" applyAlignment="1" applyProtection="1">
      <alignment horizontal="justify" vertical="center" wrapText="1"/>
    </xf>
    <xf numFmtId="0" fontId="51" fillId="14" borderId="48" xfId="2" applyFont="1" applyFill="1" applyBorder="1" applyAlignment="1" applyProtection="1">
      <alignment horizontal="center" vertical="center" wrapText="1"/>
    </xf>
    <xf numFmtId="0" fontId="51" fillId="14" borderId="49" xfId="2" applyFont="1" applyFill="1" applyBorder="1" applyAlignment="1" applyProtection="1">
      <alignment horizontal="center" vertical="center" wrapText="1"/>
    </xf>
    <xf numFmtId="0" fontId="51" fillId="14" borderId="50" xfId="2" applyFont="1" applyFill="1" applyBorder="1" applyAlignment="1" applyProtection="1">
      <alignment horizontal="center" vertical="center" wrapText="1"/>
    </xf>
    <xf numFmtId="0" fontId="50" fillId="0" borderId="14" xfId="2" quotePrefix="1" applyFont="1" applyBorder="1" applyAlignment="1" applyProtection="1">
      <alignment horizontal="left" vertical="center" wrapText="1"/>
    </xf>
    <xf numFmtId="0" fontId="50" fillId="0" borderId="0" xfId="2" quotePrefix="1" applyFont="1" applyBorder="1" applyAlignment="1" applyProtection="1">
      <alignment horizontal="left" vertical="center" wrapText="1"/>
    </xf>
    <xf numFmtId="0" fontId="50" fillId="0" borderId="15" xfId="2" quotePrefix="1" applyFont="1" applyBorder="1" applyAlignment="1" applyProtection="1">
      <alignment horizontal="left" vertical="center" wrapText="1"/>
    </xf>
    <xf numFmtId="0" fontId="50" fillId="0" borderId="68" xfId="2" quotePrefix="1" applyFont="1" applyBorder="1" applyAlignment="1" applyProtection="1">
      <alignment horizontal="left" vertical="center" wrapText="1"/>
    </xf>
    <xf numFmtId="0" fontId="50" fillId="0" borderId="69" xfId="2" quotePrefix="1" applyFont="1" applyBorder="1" applyAlignment="1" applyProtection="1">
      <alignment horizontal="left" vertical="center" wrapText="1"/>
    </xf>
    <xf numFmtId="0" fontId="50" fillId="0" borderId="70" xfId="2" quotePrefix="1" applyFont="1" applyBorder="1" applyAlignment="1" applyProtection="1">
      <alignment horizontal="left" vertical="center" wrapText="1"/>
    </xf>
    <xf numFmtId="0" fontId="52" fillId="3" borderId="51" xfId="2" quotePrefix="1" applyFont="1" applyFill="1" applyBorder="1" applyAlignment="1" applyProtection="1">
      <alignment horizontal="left" vertical="top" wrapText="1"/>
    </xf>
    <xf numFmtId="0" fontId="53" fillId="3" borderId="52" xfId="2" quotePrefix="1" applyFont="1" applyFill="1" applyBorder="1" applyAlignment="1" applyProtection="1">
      <alignment horizontal="left" vertical="top" wrapText="1"/>
    </xf>
    <xf numFmtId="0" fontId="53" fillId="3" borderId="53" xfId="2" quotePrefix="1" applyFont="1" applyFill="1" applyBorder="1" applyAlignment="1" applyProtection="1">
      <alignment horizontal="left" vertical="top" wrapText="1"/>
    </xf>
    <xf numFmtId="0" fontId="50" fillId="0" borderId="14" xfId="2" quotePrefix="1" applyFont="1" applyBorder="1" applyAlignment="1" applyProtection="1">
      <alignment horizontal="left" vertical="top" wrapText="1"/>
    </xf>
    <xf numFmtId="0" fontId="50" fillId="0" borderId="0" xfId="2" quotePrefix="1" applyFont="1" applyBorder="1" applyAlignment="1" applyProtection="1">
      <alignment horizontal="left" vertical="top" wrapText="1"/>
    </xf>
    <xf numFmtId="0" fontId="50" fillId="0" borderId="15" xfId="2" quotePrefix="1" applyFont="1" applyBorder="1" applyAlignment="1" applyProtection="1">
      <alignment horizontal="left" vertical="top" wrapText="1"/>
    </xf>
    <xf numFmtId="0" fontId="55" fillId="14" borderId="54" xfId="3" applyFont="1" applyFill="1" applyBorder="1" applyAlignment="1" applyProtection="1">
      <alignment horizontal="center" vertical="center" wrapText="1"/>
    </xf>
    <xf numFmtId="0" fontId="55" fillId="14" borderId="55" xfId="3" applyFont="1" applyFill="1" applyBorder="1" applyAlignment="1" applyProtection="1">
      <alignment horizontal="center" vertical="center" wrapText="1"/>
    </xf>
    <xf numFmtId="0" fontId="55" fillId="14" borderId="56" xfId="2" applyFont="1" applyFill="1" applyBorder="1" applyAlignment="1" applyProtection="1">
      <alignment horizontal="center" vertical="center"/>
    </xf>
    <xf numFmtId="0" fontId="55" fillId="14" borderId="57" xfId="2" applyFont="1" applyFill="1" applyBorder="1" applyAlignment="1" applyProtection="1">
      <alignment horizontal="center" vertical="center"/>
    </xf>
    <xf numFmtId="0" fontId="2" fillId="3" borderId="68" xfId="2" quotePrefix="1" applyFont="1" applyFill="1" applyBorder="1" applyAlignment="1" applyProtection="1">
      <alignment horizontal="justify" vertical="center" wrapText="1"/>
    </xf>
    <xf numFmtId="0" fontId="2" fillId="3" borderId="69" xfId="2" quotePrefix="1" applyFont="1" applyFill="1" applyBorder="1" applyAlignment="1" applyProtection="1">
      <alignment horizontal="justify" vertical="center" wrapText="1"/>
    </xf>
    <xf numFmtId="0" fontId="2" fillId="3" borderId="70" xfId="2" quotePrefix="1" applyFont="1" applyFill="1" applyBorder="1" applyAlignment="1" applyProtection="1">
      <alignment horizontal="justify" vertical="center" wrapText="1"/>
    </xf>
    <xf numFmtId="0" fontId="8" fillId="3" borderId="6" xfId="0" applyFont="1" applyFill="1" applyBorder="1" applyAlignment="1" applyProtection="1">
      <alignment horizontal="center" vertical="center"/>
      <protection locked="0"/>
    </xf>
    <xf numFmtId="0" fontId="8" fillId="3" borderId="10" xfId="0" applyFont="1" applyFill="1" applyBorder="1" applyAlignment="1" applyProtection="1">
      <alignment horizontal="center" vertical="center"/>
      <protection locked="0"/>
    </xf>
    <xf numFmtId="0" fontId="8" fillId="3" borderId="7" xfId="0" applyFont="1" applyFill="1" applyBorder="1" applyAlignment="1" applyProtection="1">
      <alignment horizontal="center" vertical="center"/>
      <protection locked="0"/>
    </xf>
    <xf numFmtId="0" fontId="1" fillId="3" borderId="0" xfId="0" applyFont="1" applyFill="1" applyBorder="1" applyAlignment="1">
      <alignment horizontal="left"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4" xfId="0" applyFont="1" applyBorder="1" applyAlignment="1" applyProtection="1">
      <alignment horizontal="center" vertical="top"/>
    </xf>
    <xf numFmtId="0" fontId="1" fillId="0" borderId="8" xfId="0" applyFont="1" applyBorder="1" applyAlignment="1" applyProtection="1">
      <alignment horizontal="center" vertical="top"/>
    </xf>
    <xf numFmtId="0" fontId="1" fillId="0" borderId="5" xfId="0" applyFont="1" applyBorder="1" applyAlignment="1" applyProtection="1">
      <alignment horizontal="center" vertical="top"/>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Fill="1" applyBorder="1" applyAlignment="1" applyProtection="1">
      <alignment horizontal="center" vertical="top" wrapText="1"/>
      <protection hidden="1"/>
    </xf>
    <xf numFmtId="0" fontId="4" fillId="0" borderId="8" xfId="0" applyFont="1" applyFill="1" applyBorder="1" applyAlignment="1" applyProtection="1">
      <alignment horizontal="center" vertical="top" wrapText="1"/>
      <protection hidden="1"/>
    </xf>
    <xf numFmtId="0" fontId="4" fillId="0" borderId="5" xfId="0" applyFont="1" applyFill="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2" borderId="2"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59" fillId="3" borderId="6" xfId="0" applyFont="1" applyFill="1" applyBorder="1" applyAlignment="1" applyProtection="1">
      <alignment horizontal="left" vertical="center" wrapText="1"/>
      <protection locked="0"/>
    </xf>
    <xf numFmtId="0" fontId="59" fillId="3" borderId="10" xfId="0" applyFont="1" applyFill="1" applyBorder="1" applyAlignment="1" applyProtection="1">
      <alignment horizontal="left" vertical="center" wrapText="1"/>
      <protection locked="0"/>
    </xf>
    <xf numFmtId="0" fontId="59" fillId="3" borderId="7" xfId="0" applyFont="1" applyFill="1" applyBorder="1" applyAlignment="1" applyProtection="1">
      <alignment horizontal="left" vertical="center" wrapText="1"/>
      <protection locked="0"/>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Border="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Border="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Border="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Border="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0"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0" xfId="0" applyFont="1" applyBorder="1" applyAlignment="1">
      <alignment horizontal="center" vertical="center"/>
    </xf>
    <xf numFmtId="0" fontId="18" fillId="0" borderId="19" xfId="0" applyFont="1" applyBorder="1" applyAlignment="1">
      <alignment horizontal="center" vertical="center" wrapText="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Border="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Border="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5" borderId="0" xfId="0" applyFont="1" applyFill="1" applyBorder="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Border="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4" xfId="0" applyFont="1" applyBorder="1" applyAlignment="1">
      <alignment horizontal="center" vertical="center" wrapText="1"/>
    </xf>
    <xf numFmtId="0" fontId="44" fillId="0" borderId="0"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Border="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Border="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Border="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44" fillId="0" borderId="19" xfId="0" applyFont="1" applyBorder="1" applyAlignment="1">
      <alignment horizontal="center" vertical="center" wrapText="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Border="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14" fontId="4" fillId="2" borderId="2" xfId="0" applyNumberFormat="1"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7" xfId="0" applyFont="1" applyFill="1" applyBorder="1" applyAlignment="1">
      <alignment horizontal="center" vertical="center" wrapText="1"/>
    </xf>
    <xf numFmtId="14" fontId="1" fillId="0" borderId="2" xfId="0" applyNumberFormat="1" applyFont="1" applyBorder="1" applyAlignment="1" applyProtection="1">
      <alignment horizontal="center" vertical="top" wrapText="1"/>
      <protection locked="0"/>
    </xf>
    <xf numFmtId="0" fontId="1" fillId="3" borderId="0" xfId="0" applyFont="1" applyFill="1" applyAlignment="1">
      <alignment horizontal="center" wrapText="1"/>
    </xf>
    <xf numFmtId="14" fontId="1" fillId="3" borderId="0" xfId="0" applyNumberFormat="1" applyFont="1" applyFill="1" applyAlignment="1">
      <alignment horizontal="center" wrapText="1"/>
    </xf>
    <xf numFmtId="0" fontId="1" fillId="0" borderId="0" xfId="0" applyFont="1" applyAlignment="1">
      <alignment horizontal="center" wrapText="1"/>
    </xf>
    <xf numFmtId="14" fontId="1" fillId="0" borderId="0" xfId="0" applyNumberFormat="1" applyFont="1" applyAlignment="1">
      <alignment horizontal="center" wrapText="1"/>
    </xf>
    <xf numFmtId="0" fontId="1" fillId="0" borderId="28" xfId="0" applyFont="1" applyBorder="1" applyAlignment="1" applyProtection="1">
      <alignment horizontal="center" vertical="top" textRotation="90"/>
      <protection locked="0"/>
    </xf>
    <xf numFmtId="14" fontId="4" fillId="2" borderId="4" xfId="0" applyNumberFormat="1" applyFont="1" applyFill="1" applyBorder="1" applyAlignment="1">
      <alignment horizontal="center" vertical="center" wrapText="1"/>
    </xf>
    <xf numFmtId="14" fontId="1" fillId="0" borderId="5" xfId="0" applyNumberFormat="1" applyFont="1" applyBorder="1" applyAlignment="1" applyProtection="1">
      <alignment horizontal="center" vertical="top" wrapText="1"/>
      <protection locked="0"/>
    </xf>
    <xf numFmtId="0" fontId="1" fillId="0" borderId="2" xfId="0" applyFont="1" applyBorder="1" applyAlignment="1" applyProtection="1">
      <alignment horizontal="center" vertical="center" wrapText="1"/>
      <protection locked="0"/>
    </xf>
    <xf numFmtId="14" fontId="1" fillId="0" borderId="2" xfId="0" applyNumberFormat="1" applyFont="1" applyBorder="1" applyAlignment="1" applyProtection="1">
      <alignment horizontal="center" vertical="center" wrapText="1"/>
      <protection locked="0"/>
    </xf>
  </cellXfs>
  <cellStyles count="5">
    <cellStyle name="Normal" xfId="0" builtinId="0"/>
    <cellStyle name="Normal - Style1 2" xfId="2"/>
    <cellStyle name="Normal 2" xfId="4"/>
    <cellStyle name="Normal 2 2" xfId="3"/>
    <cellStyle name="Porcentaje" xfId="1" builtinId="5"/>
  </cellStyles>
  <dxfs count="241">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261256</xdr:colOff>
      <xdr:row>2</xdr:row>
      <xdr:rowOff>163286</xdr:rowOff>
    </xdr:from>
    <xdr:to>
      <xdr:col>15</xdr:col>
      <xdr:colOff>1763486</xdr:colOff>
      <xdr:row>5</xdr:row>
      <xdr:rowOff>478972</xdr:rowOff>
    </xdr:to>
    <xdr:pic>
      <xdr:nvPicPr>
        <xdr:cNvPr id="7" name="Imagen 6" descr="logo final edat"/>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13428" y="674914"/>
          <a:ext cx="1915886" cy="1219200"/>
        </a:xfrm>
        <a:prstGeom prst="rect">
          <a:avLst/>
        </a:prstGeom>
        <a:noFill/>
        <a:ln>
          <a:noFill/>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09:C219" totalsRowShown="0" headerRowDxfId="240" dataDxfId="239">
  <autoFilter ref="B209:C219"/>
  <tableColumns count="2">
    <tableColumn id="1" name="Criterios" dataDxfId="238"/>
    <tableColumn id="2" name="Subcriterios" dataDxfId="237"/>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zoomScale="110" zoomScaleNormal="110" workbookViewId="0">
      <selection activeCell="B4" sqref="B4:H5"/>
    </sheetView>
  </sheetViews>
  <sheetFormatPr baseColWidth="10" defaultColWidth="11.3828125" defaultRowHeight="14.6" x14ac:dyDescent="0.4"/>
  <cols>
    <col min="1" max="1" width="2.84375" style="84" customWidth="1"/>
    <col min="2" max="3" width="24.69140625" style="84" customWidth="1"/>
    <col min="4" max="4" width="16" style="84" customWidth="1"/>
    <col min="5" max="5" width="24.69140625" style="84" customWidth="1"/>
    <col min="6" max="6" width="27.69140625" style="84" customWidth="1"/>
    <col min="7" max="8" width="24.69140625" style="84" customWidth="1"/>
    <col min="9" max="16384" width="11.3828125" style="84"/>
  </cols>
  <sheetData>
    <row r="1" spans="2:8" ht="15" thickBot="1" x14ac:dyDescent="0.45"/>
    <row r="2" spans="2:8" ht="18" x14ac:dyDescent="0.4">
      <c r="B2" s="166" t="s">
        <v>166</v>
      </c>
      <c r="C2" s="167"/>
      <c r="D2" s="167"/>
      <c r="E2" s="167"/>
      <c r="F2" s="167"/>
      <c r="G2" s="167"/>
      <c r="H2" s="168"/>
    </row>
    <row r="3" spans="2:8" x14ac:dyDescent="0.4">
      <c r="B3" s="85"/>
      <c r="C3" s="86"/>
      <c r="D3" s="86"/>
      <c r="E3" s="86"/>
      <c r="F3" s="86"/>
      <c r="G3" s="86"/>
      <c r="H3" s="87"/>
    </row>
    <row r="4" spans="2:8" ht="63" customHeight="1" x14ac:dyDescent="0.4">
      <c r="B4" s="169" t="s">
        <v>209</v>
      </c>
      <c r="C4" s="170"/>
      <c r="D4" s="170"/>
      <c r="E4" s="170"/>
      <c r="F4" s="170"/>
      <c r="G4" s="170"/>
      <c r="H4" s="171"/>
    </row>
    <row r="5" spans="2:8" ht="63" customHeight="1" x14ac:dyDescent="0.4">
      <c r="B5" s="172"/>
      <c r="C5" s="173"/>
      <c r="D5" s="173"/>
      <c r="E5" s="173"/>
      <c r="F5" s="173"/>
      <c r="G5" s="173"/>
      <c r="H5" s="174"/>
    </row>
    <row r="6" spans="2:8" x14ac:dyDescent="0.4">
      <c r="B6" s="175" t="s">
        <v>164</v>
      </c>
      <c r="C6" s="176"/>
      <c r="D6" s="176"/>
      <c r="E6" s="176"/>
      <c r="F6" s="176"/>
      <c r="G6" s="176"/>
      <c r="H6" s="177"/>
    </row>
    <row r="7" spans="2:8" ht="95.25" customHeight="1" x14ac:dyDescent="0.4">
      <c r="B7" s="185" t="s">
        <v>169</v>
      </c>
      <c r="C7" s="186"/>
      <c r="D7" s="186"/>
      <c r="E7" s="186"/>
      <c r="F7" s="186"/>
      <c r="G7" s="186"/>
      <c r="H7" s="187"/>
    </row>
    <row r="8" spans="2:8" x14ac:dyDescent="0.4">
      <c r="B8" s="122"/>
      <c r="C8" s="123"/>
      <c r="D8" s="123"/>
      <c r="E8" s="123"/>
      <c r="F8" s="123"/>
      <c r="G8" s="123"/>
      <c r="H8" s="124"/>
    </row>
    <row r="9" spans="2:8" ht="16.5" customHeight="1" x14ac:dyDescent="0.4">
      <c r="B9" s="178" t="s">
        <v>202</v>
      </c>
      <c r="C9" s="179"/>
      <c r="D9" s="179"/>
      <c r="E9" s="179"/>
      <c r="F9" s="179"/>
      <c r="G9" s="179"/>
      <c r="H9" s="180"/>
    </row>
    <row r="10" spans="2:8" ht="44.25" customHeight="1" x14ac:dyDescent="0.4">
      <c r="B10" s="178"/>
      <c r="C10" s="179"/>
      <c r="D10" s="179"/>
      <c r="E10" s="179"/>
      <c r="F10" s="179"/>
      <c r="G10" s="179"/>
      <c r="H10" s="180"/>
    </row>
    <row r="11" spans="2:8" ht="15" thickBot="1" x14ac:dyDescent="0.45">
      <c r="B11" s="110"/>
      <c r="C11" s="113"/>
      <c r="D11" s="118"/>
      <c r="E11" s="119"/>
      <c r="F11" s="119"/>
      <c r="G11" s="120"/>
      <c r="H11" s="121"/>
    </row>
    <row r="12" spans="2:8" ht="15" thickTop="1" x14ac:dyDescent="0.4">
      <c r="B12" s="110"/>
      <c r="C12" s="181" t="s">
        <v>165</v>
      </c>
      <c r="D12" s="182"/>
      <c r="E12" s="183" t="s">
        <v>203</v>
      </c>
      <c r="F12" s="184"/>
      <c r="G12" s="113"/>
      <c r="H12" s="114"/>
    </row>
    <row r="13" spans="2:8" ht="35.25" customHeight="1" x14ac:dyDescent="0.4">
      <c r="B13" s="110"/>
      <c r="C13" s="153" t="s">
        <v>196</v>
      </c>
      <c r="D13" s="154"/>
      <c r="E13" s="155" t="s">
        <v>201</v>
      </c>
      <c r="F13" s="156"/>
      <c r="G13" s="113"/>
      <c r="H13" s="114"/>
    </row>
    <row r="14" spans="2:8" ht="17.25" customHeight="1" x14ac:dyDescent="0.4">
      <c r="B14" s="110"/>
      <c r="C14" s="153" t="s">
        <v>197</v>
      </c>
      <c r="D14" s="154"/>
      <c r="E14" s="155" t="s">
        <v>199</v>
      </c>
      <c r="F14" s="156"/>
      <c r="G14" s="113"/>
      <c r="H14" s="114"/>
    </row>
    <row r="15" spans="2:8" ht="19.5" customHeight="1" x14ac:dyDescent="0.4">
      <c r="B15" s="110"/>
      <c r="C15" s="153" t="s">
        <v>198</v>
      </c>
      <c r="D15" s="154"/>
      <c r="E15" s="155" t="s">
        <v>200</v>
      </c>
      <c r="F15" s="156"/>
      <c r="G15" s="113"/>
      <c r="H15" s="114"/>
    </row>
    <row r="16" spans="2:8" ht="69.75" customHeight="1" x14ac:dyDescent="0.4">
      <c r="B16" s="110"/>
      <c r="C16" s="153" t="s">
        <v>167</v>
      </c>
      <c r="D16" s="154"/>
      <c r="E16" s="155" t="s">
        <v>168</v>
      </c>
      <c r="F16" s="156"/>
      <c r="G16" s="113"/>
      <c r="H16" s="114"/>
    </row>
    <row r="17" spans="2:8" ht="34.5" customHeight="1" x14ac:dyDescent="0.4">
      <c r="B17" s="110"/>
      <c r="C17" s="157" t="s">
        <v>2</v>
      </c>
      <c r="D17" s="158"/>
      <c r="E17" s="149" t="s">
        <v>210</v>
      </c>
      <c r="F17" s="150"/>
      <c r="G17" s="113"/>
      <c r="H17" s="114"/>
    </row>
    <row r="18" spans="2:8" ht="27.75" customHeight="1" x14ac:dyDescent="0.4">
      <c r="B18" s="110"/>
      <c r="C18" s="157" t="s">
        <v>3</v>
      </c>
      <c r="D18" s="158"/>
      <c r="E18" s="149" t="s">
        <v>211</v>
      </c>
      <c r="F18" s="150"/>
      <c r="G18" s="113"/>
      <c r="H18" s="114"/>
    </row>
    <row r="19" spans="2:8" ht="28.5" customHeight="1" x14ac:dyDescent="0.4">
      <c r="B19" s="110"/>
      <c r="C19" s="157" t="s">
        <v>42</v>
      </c>
      <c r="D19" s="158"/>
      <c r="E19" s="149" t="s">
        <v>212</v>
      </c>
      <c r="F19" s="150"/>
      <c r="G19" s="113"/>
      <c r="H19" s="114"/>
    </row>
    <row r="20" spans="2:8" ht="72.75" customHeight="1" x14ac:dyDescent="0.4">
      <c r="B20" s="110"/>
      <c r="C20" s="157" t="s">
        <v>1</v>
      </c>
      <c r="D20" s="158"/>
      <c r="E20" s="149" t="s">
        <v>213</v>
      </c>
      <c r="F20" s="150"/>
      <c r="G20" s="113"/>
      <c r="H20" s="114"/>
    </row>
    <row r="21" spans="2:8" ht="64.5" customHeight="1" x14ac:dyDescent="0.4">
      <c r="B21" s="110"/>
      <c r="C21" s="157" t="s">
        <v>50</v>
      </c>
      <c r="D21" s="158"/>
      <c r="E21" s="149" t="s">
        <v>171</v>
      </c>
      <c r="F21" s="150"/>
      <c r="G21" s="113"/>
      <c r="H21" s="114"/>
    </row>
    <row r="22" spans="2:8" ht="71.25" customHeight="1" x14ac:dyDescent="0.4">
      <c r="B22" s="110"/>
      <c r="C22" s="157" t="s">
        <v>170</v>
      </c>
      <c r="D22" s="158"/>
      <c r="E22" s="149" t="s">
        <v>172</v>
      </c>
      <c r="F22" s="150"/>
      <c r="G22" s="113"/>
      <c r="H22" s="114"/>
    </row>
    <row r="23" spans="2:8" ht="55.5" customHeight="1" x14ac:dyDescent="0.4">
      <c r="B23" s="110"/>
      <c r="C23" s="151" t="s">
        <v>173</v>
      </c>
      <c r="D23" s="152"/>
      <c r="E23" s="149" t="s">
        <v>174</v>
      </c>
      <c r="F23" s="150"/>
      <c r="G23" s="113"/>
      <c r="H23" s="114"/>
    </row>
    <row r="24" spans="2:8" ht="42" customHeight="1" x14ac:dyDescent="0.4">
      <c r="B24" s="110"/>
      <c r="C24" s="151" t="s">
        <v>48</v>
      </c>
      <c r="D24" s="152"/>
      <c r="E24" s="149" t="s">
        <v>175</v>
      </c>
      <c r="F24" s="150"/>
      <c r="G24" s="113"/>
      <c r="H24" s="114"/>
    </row>
    <row r="25" spans="2:8" ht="59.25" customHeight="1" x14ac:dyDescent="0.4">
      <c r="B25" s="110"/>
      <c r="C25" s="151" t="s">
        <v>163</v>
      </c>
      <c r="D25" s="152"/>
      <c r="E25" s="149" t="s">
        <v>176</v>
      </c>
      <c r="F25" s="150"/>
      <c r="G25" s="113"/>
      <c r="H25" s="114"/>
    </row>
    <row r="26" spans="2:8" ht="23.25" customHeight="1" x14ac:dyDescent="0.4">
      <c r="B26" s="110"/>
      <c r="C26" s="151" t="s">
        <v>12</v>
      </c>
      <c r="D26" s="152"/>
      <c r="E26" s="149" t="s">
        <v>177</v>
      </c>
      <c r="F26" s="150"/>
      <c r="G26" s="113"/>
      <c r="H26" s="114"/>
    </row>
    <row r="27" spans="2:8" ht="30.75" customHeight="1" x14ac:dyDescent="0.4">
      <c r="B27" s="110"/>
      <c r="C27" s="151" t="s">
        <v>181</v>
      </c>
      <c r="D27" s="152"/>
      <c r="E27" s="149" t="s">
        <v>178</v>
      </c>
      <c r="F27" s="150"/>
      <c r="G27" s="113"/>
      <c r="H27" s="114"/>
    </row>
    <row r="28" spans="2:8" ht="35.25" customHeight="1" x14ac:dyDescent="0.4">
      <c r="B28" s="110"/>
      <c r="C28" s="151" t="s">
        <v>182</v>
      </c>
      <c r="D28" s="152"/>
      <c r="E28" s="149" t="s">
        <v>179</v>
      </c>
      <c r="F28" s="150"/>
      <c r="G28" s="113"/>
      <c r="H28" s="114"/>
    </row>
    <row r="29" spans="2:8" ht="33" customHeight="1" x14ac:dyDescent="0.4">
      <c r="B29" s="110"/>
      <c r="C29" s="151" t="s">
        <v>182</v>
      </c>
      <c r="D29" s="152"/>
      <c r="E29" s="149" t="s">
        <v>179</v>
      </c>
      <c r="F29" s="150"/>
      <c r="G29" s="113"/>
      <c r="H29" s="114"/>
    </row>
    <row r="30" spans="2:8" ht="30" customHeight="1" x14ac:dyDescent="0.4">
      <c r="B30" s="110"/>
      <c r="C30" s="151" t="s">
        <v>183</v>
      </c>
      <c r="D30" s="152"/>
      <c r="E30" s="149" t="s">
        <v>180</v>
      </c>
      <c r="F30" s="150"/>
      <c r="G30" s="113"/>
      <c r="H30" s="114"/>
    </row>
    <row r="31" spans="2:8" ht="35.25" customHeight="1" x14ac:dyDescent="0.4">
      <c r="B31" s="110"/>
      <c r="C31" s="151" t="s">
        <v>184</v>
      </c>
      <c r="D31" s="152"/>
      <c r="E31" s="149" t="s">
        <v>185</v>
      </c>
      <c r="F31" s="150"/>
      <c r="G31" s="113"/>
      <c r="H31" s="114"/>
    </row>
    <row r="32" spans="2:8" ht="31.5" customHeight="1" x14ac:dyDescent="0.4">
      <c r="B32" s="110"/>
      <c r="C32" s="151" t="s">
        <v>186</v>
      </c>
      <c r="D32" s="152"/>
      <c r="E32" s="149" t="s">
        <v>187</v>
      </c>
      <c r="F32" s="150"/>
      <c r="G32" s="113"/>
      <c r="H32" s="114"/>
    </row>
    <row r="33" spans="2:8" ht="35.25" customHeight="1" x14ac:dyDescent="0.4">
      <c r="B33" s="110"/>
      <c r="C33" s="151" t="s">
        <v>188</v>
      </c>
      <c r="D33" s="152"/>
      <c r="E33" s="149" t="s">
        <v>189</v>
      </c>
      <c r="F33" s="150"/>
      <c r="G33" s="113"/>
      <c r="H33" s="114"/>
    </row>
    <row r="34" spans="2:8" ht="59.25" customHeight="1" x14ac:dyDescent="0.4">
      <c r="B34" s="110"/>
      <c r="C34" s="151" t="s">
        <v>190</v>
      </c>
      <c r="D34" s="152"/>
      <c r="E34" s="149" t="s">
        <v>191</v>
      </c>
      <c r="F34" s="150"/>
      <c r="G34" s="113"/>
      <c r="H34" s="114"/>
    </row>
    <row r="35" spans="2:8" ht="29.25" customHeight="1" x14ac:dyDescent="0.4">
      <c r="B35" s="110"/>
      <c r="C35" s="151" t="s">
        <v>29</v>
      </c>
      <c r="D35" s="152"/>
      <c r="E35" s="149" t="s">
        <v>192</v>
      </c>
      <c r="F35" s="150"/>
      <c r="G35" s="113"/>
      <c r="H35" s="114"/>
    </row>
    <row r="36" spans="2:8" ht="82.5" customHeight="1" x14ac:dyDescent="0.4">
      <c r="B36" s="110"/>
      <c r="C36" s="151" t="s">
        <v>194</v>
      </c>
      <c r="D36" s="152"/>
      <c r="E36" s="149" t="s">
        <v>193</v>
      </c>
      <c r="F36" s="150"/>
      <c r="G36" s="113"/>
      <c r="H36" s="114"/>
    </row>
    <row r="37" spans="2:8" ht="46.5" customHeight="1" x14ac:dyDescent="0.4">
      <c r="B37" s="110"/>
      <c r="C37" s="151" t="s">
        <v>39</v>
      </c>
      <c r="D37" s="152"/>
      <c r="E37" s="149" t="s">
        <v>195</v>
      </c>
      <c r="F37" s="150"/>
      <c r="G37" s="113"/>
      <c r="H37" s="114"/>
    </row>
    <row r="38" spans="2:8" ht="6.75" customHeight="1" thickBot="1" x14ac:dyDescent="0.45">
      <c r="B38" s="110"/>
      <c r="C38" s="162"/>
      <c r="D38" s="163"/>
      <c r="E38" s="164"/>
      <c r="F38" s="165"/>
      <c r="G38" s="113"/>
      <c r="H38" s="114"/>
    </row>
    <row r="39" spans="2:8" ht="15" thickTop="1" x14ac:dyDescent="0.4">
      <c r="B39" s="110"/>
      <c r="C39" s="111"/>
      <c r="D39" s="111"/>
      <c r="E39" s="112"/>
      <c r="F39" s="112"/>
      <c r="G39" s="113"/>
      <c r="H39" s="114"/>
    </row>
    <row r="40" spans="2:8" ht="21" customHeight="1" x14ac:dyDescent="0.4">
      <c r="B40" s="159" t="s">
        <v>204</v>
      </c>
      <c r="C40" s="160"/>
      <c r="D40" s="160"/>
      <c r="E40" s="160"/>
      <c r="F40" s="160"/>
      <c r="G40" s="160"/>
      <c r="H40" s="161"/>
    </row>
    <row r="41" spans="2:8" ht="20.25" customHeight="1" x14ac:dyDescent="0.4">
      <c r="B41" s="159" t="s">
        <v>205</v>
      </c>
      <c r="C41" s="160"/>
      <c r="D41" s="160"/>
      <c r="E41" s="160"/>
      <c r="F41" s="160"/>
      <c r="G41" s="160"/>
      <c r="H41" s="161"/>
    </row>
    <row r="42" spans="2:8" ht="20.25" customHeight="1" x14ac:dyDescent="0.4">
      <c r="B42" s="159" t="s">
        <v>206</v>
      </c>
      <c r="C42" s="160"/>
      <c r="D42" s="160"/>
      <c r="E42" s="160"/>
      <c r="F42" s="160"/>
      <c r="G42" s="160"/>
      <c r="H42" s="161"/>
    </row>
    <row r="43" spans="2:8" ht="20.25" customHeight="1" x14ac:dyDescent="0.4">
      <c r="B43" s="159" t="s">
        <v>207</v>
      </c>
      <c r="C43" s="160"/>
      <c r="D43" s="160"/>
      <c r="E43" s="160"/>
      <c r="F43" s="160"/>
      <c r="G43" s="160"/>
      <c r="H43" s="161"/>
    </row>
    <row r="44" spans="2:8" x14ac:dyDescent="0.4">
      <c r="B44" s="159" t="s">
        <v>208</v>
      </c>
      <c r="C44" s="160"/>
      <c r="D44" s="160"/>
      <c r="E44" s="160"/>
      <c r="F44" s="160"/>
      <c r="G44" s="160"/>
      <c r="H44" s="161"/>
    </row>
    <row r="45" spans="2:8" ht="15" thickBot="1" x14ac:dyDescent="0.45">
      <c r="B45" s="115"/>
      <c r="C45" s="116"/>
      <c r="D45" s="116"/>
      <c r="E45" s="116"/>
      <c r="F45" s="116"/>
      <c r="G45" s="116"/>
      <c r="H45" s="117"/>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P67"/>
  <sheetViews>
    <sheetView tabSelected="1" zoomScale="75" zoomScaleNormal="75" workbookViewId="0">
      <selection activeCell="AI10" sqref="AI10"/>
    </sheetView>
  </sheetViews>
  <sheetFormatPr baseColWidth="10" defaultColWidth="11.3828125" defaultRowHeight="14.15" x14ac:dyDescent="0.35"/>
  <cols>
    <col min="1" max="1" width="4" style="2" bestFit="1" customWidth="1"/>
    <col min="2" max="2" width="14.15234375" style="2" customWidth="1"/>
    <col min="3" max="3" width="13.15234375" style="2" customWidth="1"/>
    <col min="4" max="4" width="37.3046875" style="2" customWidth="1"/>
    <col min="5" max="5" width="41" style="1" customWidth="1"/>
    <col min="6" max="6" width="19" style="5" customWidth="1"/>
    <col min="7" max="7" width="17.84375" style="1" customWidth="1"/>
    <col min="8" max="8" width="16.53515625" style="1" customWidth="1"/>
    <col min="9" max="9" width="6.3046875" style="1" bestFit="1" customWidth="1"/>
    <col min="10" max="10" width="27.3046875" style="1" bestFit="1" customWidth="1"/>
    <col min="11" max="11" width="10.3828125" style="1" hidden="1" customWidth="1"/>
    <col min="12" max="12" width="17.53515625" style="1" customWidth="1"/>
    <col min="13" max="13" width="6.3046875" style="1" bestFit="1" customWidth="1"/>
    <col min="14" max="14" width="16" style="1" customWidth="1"/>
    <col min="15" max="15" width="5.84375" style="1" customWidth="1"/>
    <col min="16" max="16" width="31" style="1" customWidth="1"/>
    <col min="17" max="17" width="15.15234375" style="1" bestFit="1" customWidth="1"/>
    <col min="18" max="18" width="6.84375" style="1" customWidth="1"/>
    <col min="19" max="19" width="5" style="1" customWidth="1"/>
    <col min="20" max="20" width="5.53515625" style="1" customWidth="1"/>
    <col min="21" max="21" width="7.15234375" style="1" customWidth="1"/>
    <col min="22" max="22" width="6.69140625" style="1" customWidth="1"/>
    <col min="23" max="23" width="7.53515625" style="1" customWidth="1"/>
    <col min="24" max="24" width="13" style="1" hidden="1" customWidth="1"/>
    <col min="25" max="25" width="8.69140625" style="1" customWidth="1"/>
    <col min="26" max="26" width="10.3828125" style="1" customWidth="1"/>
    <col min="27" max="27" width="9.3046875" style="1" customWidth="1"/>
    <col min="28" max="28" width="9.15234375" style="1" customWidth="1"/>
    <col min="29" max="29" width="8.3828125" style="1" customWidth="1"/>
    <col min="30" max="30" width="7.3046875" style="1" customWidth="1"/>
    <col min="31" max="31" width="23" style="409" customWidth="1"/>
    <col min="32" max="32" width="18.84375" style="409" customWidth="1"/>
    <col min="33" max="33" width="16.84375" style="410" customWidth="1"/>
    <col min="34" max="34" width="14.84375" style="410" customWidth="1"/>
    <col min="35" max="35" width="18.53515625" style="409" customWidth="1"/>
    <col min="36" max="36" width="21" style="409" customWidth="1"/>
    <col min="37" max="16384" width="11.3828125" style="1"/>
  </cols>
  <sheetData>
    <row r="1" spans="1:68" ht="16.5" customHeight="1" x14ac:dyDescent="0.35">
      <c r="A1" s="192" t="s">
        <v>144</v>
      </c>
      <c r="B1" s="193"/>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4"/>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5">
      <c r="A2" s="195"/>
      <c r="B2" s="196"/>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6"/>
      <c r="AH2" s="196"/>
      <c r="AI2" s="196"/>
      <c r="AJ2" s="197"/>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5">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407"/>
      <c r="AF3" s="407"/>
      <c r="AG3" s="408"/>
      <c r="AH3" s="408"/>
      <c r="AI3" s="407"/>
      <c r="AJ3" s="407"/>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5">
      <c r="A4" s="229" t="s">
        <v>43</v>
      </c>
      <c r="B4" s="230"/>
      <c r="C4" s="188" t="s">
        <v>214</v>
      </c>
      <c r="D4" s="189"/>
      <c r="E4" s="189"/>
      <c r="F4" s="189"/>
      <c r="G4" s="189"/>
      <c r="H4" s="189"/>
      <c r="I4" s="189"/>
      <c r="J4" s="189"/>
      <c r="K4" s="189"/>
      <c r="L4" s="189"/>
      <c r="M4" s="189"/>
      <c r="N4" s="190"/>
      <c r="O4" s="191"/>
      <c r="P4" s="191"/>
      <c r="Q4" s="191"/>
      <c r="R4" s="8"/>
      <c r="S4" s="8"/>
      <c r="T4" s="8"/>
      <c r="U4" s="8"/>
      <c r="V4" s="8"/>
      <c r="W4" s="8"/>
      <c r="X4" s="8"/>
      <c r="Y4" s="8"/>
      <c r="Z4" s="8"/>
      <c r="AA4" s="8"/>
      <c r="AB4" s="8"/>
      <c r="AC4" s="8"/>
      <c r="AD4" s="8"/>
      <c r="AE4" s="407"/>
      <c r="AF4" s="407"/>
      <c r="AG4" s="408"/>
      <c r="AH4" s="408"/>
      <c r="AI4" s="407"/>
      <c r="AJ4" s="407"/>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5">
      <c r="A5" s="229" t="s">
        <v>130</v>
      </c>
      <c r="B5" s="230"/>
      <c r="C5" s="239"/>
      <c r="D5" s="240"/>
      <c r="E5" s="240"/>
      <c r="F5" s="240"/>
      <c r="G5" s="240"/>
      <c r="H5" s="240"/>
      <c r="I5" s="240"/>
      <c r="J5" s="240"/>
      <c r="K5" s="240"/>
      <c r="L5" s="240"/>
      <c r="M5" s="240"/>
      <c r="N5" s="241"/>
      <c r="O5" s="8"/>
      <c r="P5" s="8"/>
      <c r="Q5" s="8"/>
      <c r="R5" s="8"/>
      <c r="S5" s="8"/>
      <c r="T5" s="8"/>
      <c r="U5" s="8"/>
      <c r="V5" s="8"/>
      <c r="W5" s="8"/>
      <c r="X5" s="8"/>
      <c r="Y5" s="8"/>
      <c r="Z5" s="8"/>
      <c r="AA5" s="8"/>
      <c r="AB5" s="8"/>
      <c r="AC5" s="8"/>
      <c r="AD5" s="8"/>
      <c r="AE5" s="407"/>
      <c r="AF5" s="407"/>
      <c r="AG5" s="408"/>
      <c r="AH5" s="408"/>
      <c r="AI5" s="407"/>
      <c r="AJ5" s="407"/>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5">
      <c r="A6" s="229" t="s">
        <v>44</v>
      </c>
      <c r="B6" s="230"/>
      <c r="C6" s="242" t="s">
        <v>215</v>
      </c>
      <c r="D6" s="243"/>
      <c r="E6" s="243"/>
      <c r="F6" s="243"/>
      <c r="G6" s="243"/>
      <c r="H6" s="243"/>
      <c r="I6" s="243"/>
      <c r="J6" s="243"/>
      <c r="K6" s="243"/>
      <c r="L6" s="243"/>
      <c r="M6" s="243"/>
      <c r="N6" s="244"/>
      <c r="O6" s="8"/>
      <c r="P6" s="8"/>
      <c r="Q6" s="8"/>
      <c r="R6" s="8"/>
      <c r="S6" s="8"/>
      <c r="T6" s="8"/>
      <c r="U6" s="8"/>
      <c r="V6" s="8"/>
      <c r="W6" s="8"/>
      <c r="X6" s="8"/>
      <c r="Y6" s="8"/>
      <c r="Z6" s="8"/>
      <c r="AA6" s="8"/>
      <c r="AB6" s="8"/>
      <c r="AC6" s="8"/>
      <c r="AD6" s="8"/>
      <c r="AE6" s="407"/>
      <c r="AF6" s="407"/>
      <c r="AG6" s="408"/>
      <c r="AH6" s="408"/>
      <c r="AI6" s="407"/>
      <c r="AJ6" s="407"/>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5">
      <c r="A7" s="198" t="s">
        <v>139</v>
      </c>
      <c r="B7" s="199"/>
      <c r="C7" s="199"/>
      <c r="D7" s="199"/>
      <c r="E7" s="199"/>
      <c r="F7" s="199"/>
      <c r="G7" s="200"/>
      <c r="H7" s="198" t="s">
        <v>140</v>
      </c>
      <c r="I7" s="199"/>
      <c r="J7" s="199"/>
      <c r="K7" s="199"/>
      <c r="L7" s="199"/>
      <c r="M7" s="199"/>
      <c r="N7" s="200"/>
      <c r="O7" s="198" t="s">
        <v>141</v>
      </c>
      <c r="P7" s="199"/>
      <c r="Q7" s="199"/>
      <c r="R7" s="199"/>
      <c r="S7" s="199"/>
      <c r="T7" s="199"/>
      <c r="U7" s="199"/>
      <c r="V7" s="199"/>
      <c r="W7" s="200"/>
      <c r="X7" s="198" t="s">
        <v>142</v>
      </c>
      <c r="Y7" s="199"/>
      <c r="Z7" s="199"/>
      <c r="AA7" s="199"/>
      <c r="AB7" s="199"/>
      <c r="AC7" s="199"/>
      <c r="AD7" s="200"/>
      <c r="AE7" s="403" t="s">
        <v>34</v>
      </c>
      <c r="AF7" s="404"/>
      <c r="AG7" s="404"/>
      <c r="AH7" s="404"/>
      <c r="AI7" s="404"/>
      <c r="AJ7" s="405"/>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5">
      <c r="A8" s="231" t="s">
        <v>0</v>
      </c>
      <c r="B8" s="236" t="s">
        <v>2</v>
      </c>
      <c r="C8" s="234" t="s">
        <v>3</v>
      </c>
      <c r="D8" s="234" t="s">
        <v>42</v>
      </c>
      <c r="E8" s="235" t="s">
        <v>1</v>
      </c>
      <c r="F8" s="233" t="s">
        <v>50</v>
      </c>
      <c r="G8" s="234" t="s">
        <v>135</v>
      </c>
      <c r="H8" s="246" t="s">
        <v>33</v>
      </c>
      <c r="I8" s="247" t="s">
        <v>5</v>
      </c>
      <c r="J8" s="233" t="s">
        <v>87</v>
      </c>
      <c r="K8" s="233" t="s">
        <v>92</v>
      </c>
      <c r="L8" s="249" t="s">
        <v>45</v>
      </c>
      <c r="M8" s="247" t="s">
        <v>5</v>
      </c>
      <c r="N8" s="234" t="s">
        <v>48</v>
      </c>
      <c r="O8" s="237" t="s">
        <v>11</v>
      </c>
      <c r="P8" s="228" t="s">
        <v>163</v>
      </c>
      <c r="Q8" s="233" t="s">
        <v>12</v>
      </c>
      <c r="R8" s="228" t="s">
        <v>8</v>
      </c>
      <c r="S8" s="228"/>
      <c r="T8" s="228"/>
      <c r="U8" s="228"/>
      <c r="V8" s="228"/>
      <c r="W8" s="228"/>
      <c r="X8" s="245" t="s">
        <v>138</v>
      </c>
      <c r="Y8" s="245" t="s">
        <v>46</v>
      </c>
      <c r="Z8" s="245" t="s">
        <v>5</v>
      </c>
      <c r="AA8" s="245" t="s">
        <v>47</v>
      </c>
      <c r="AB8" s="245" t="s">
        <v>5</v>
      </c>
      <c r="AC8" s="245" t="s">
        <v>49</v>
      </c>
      <c r="AD8" s="237" t="s">
        <v>29</v>
      </c>
      <c r="AE8" s="228" t="s">
        <v>34</v>
      </c>
      <c r="AF8" s="228" t="s">
        <v>35</v>
      </c>
      <c r="AG8" s="402" t="s">
        <v>36</v>
      </c>
      <c r="AH8" s="402" t="s">
        <v>38</v>
      </c>
      <c r="AI8" s="228" t="s">
        <v>37</v>
      </c>
      <c r="AJ8" s="228"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4">
      <c r="A9" s="232"/>
      <c r="B9" s="236"/>
      <c r="C9" s="228"/>
      <c r="D9" s="228"/>
      <c r="E9" s="236"/>
      <c r="F9" s="234"/>
      <c r="G9" s="228"/>
      <c r="H9" s="234"/>
      <c r="I9" s="248"/>
      <c r="J9" s="234"/>
      <c r="K9" s="234"/>
      <c r="L9" s="248"/>
      <c r="M9" s="248"/>
      <c r="N9" s="228"/>
      <c r="O9" s="238"/>
      <c r="P9" s="228"/>
      <c r="Q9" s="234"/>
      <c r="R9" s="7" t="s">
        <v>13</v>
      </c>
      <c r="S9" s="7" t="s">
        <v>17</v>
      </c>
      <c r="T9" s="7" t="s">
        <v>28</v>
      </c>
      <c r="U9" s="7" t="s">
        <v>18</v>
      </c>
      <c r="V9" s="7" t="s">
        <v>21</v>
      </c>
      <c r="W9" s="7" t="s">
        <v>24</v>
      </c>
      <c r="X9" s="245"/>
      <c r="Y9" s="245"/>
      <c r="Z9" s="245"/>
      <c r="AA9" s="245"/>
      <c r="AB9" s="245"/>
      <c r="AC9" s="245"/>
      <c r="AD9" s="238"/>
      <c r="AE9" s="233"/>
      <c r="AF9" s="233"/>
      <c r="AG9" s="412"/>
      <c r="AH9" s="412"/>
      <c r="AI9" s="233"/>
      <c r="AJ9" s="233"/>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232.5" customHeight="1" x14ac:dyDescent="0.4">
      <c r="A10" s="142">
        <v>1</v>
      </c>
      <c r="B10" s="139" t="s">
        <v>132</v>
      </c>
      <c r="C10" s="139"/>
      <c r="D10" s="139" t="s">
        <v>218</v>
      </c>
      <c r="E10" s="143" t="s">
        <v>216</v>
      </c>
      <c r="F10" s="139" t="s">
        <v>123</v>
      </c>
      <c r="G10" s="140" t="s">
        <v>217</v>
      </c>
      <c r="H10" s="141" t="s">
        <v>219</v>
      </c>
      <c r="I10" s="145">
        <f>IF(H10="","",IF(H10="Muy Baja",0.2,IF(H10="Baja",0.4,IF(H10="Media",0.6,IF(H10="Alta",0.8,IF(H10="Muy Alta",1,))))))</f>
        <v>0.8</v>
      </c>
      <c r="J10" s="146" t="s">
        <v>57</v>
      </c>
      <c r="K10" s="145" t="str">
        <f ca="1">IF(NOT(ISERROR(MATCH(J10,'Tabla Impacto'!$B$221:$B$223,0))),'Tabla Impacto'!$F$223&amp;"Por favor no seleccionar los criterios de impacto(Afectación Económica o presupuestal y Pérdida Reputacional)",J10)</f>
        <v>Pérdida Reputacional</v>
      </c>
      <c r="L10" s="141" t="s">
        <v>220</v>
      </c>
      <c r="M10" s="145">
        <f>IF(L10="","",IF(L10="Leve",0.2,IF(L10="Menor",0.4,IF(L10="Moderado",0.6,IF(L10="Mayor",0.8,IF(L10="Catastrófico",1,))))))</f>
        <v>0.8</v>
      </c>
      <c r="N10" s="144" t="str">
        <f>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Alto</v>
      </c>
      <c r="O10" s="125">
        <v>1</v>
      </c>
      <c r="P10" s="147" t="s">
        <v>221</v>
      </c>
      <c r="Q10" s="127" t="s">
        <v>222</v>
      </c>
      <c r="R10" s="128" t="s">
        <v>16</v>
      </c>
      <c r="S10" s="128" t="s">
        <v>9</v>
      </c>
      <c r="T10" s="129" t="str">
        <f>IF(AND(R10="Preventivo",S10="Automático"),"50%",IF(AND(R10="Preventivo",S10="Manual"),"40%",IF(AND(R10="Detectivo",S10="Automático"),"40%",IF(AND(R10="Detectivo",S10="Manual"),"30%",IF(AND(R10="Correctivo",S10="Automático"),"35%",IF(AND(R10="Correctivo",S10="Manual"),"25%",""))))))</f>
        <v>25%</v>
      </c>
      <c r="U10" s="128" t="s">
        <v>20</v>
      </c>
      <c r="V10" s="128" t="s">
        <v>22</v>
      </c>
      <c r="W10" s="128" t="s">
        <v>120</v>
      </c>
      <c r="X10" s="130" t="str">
        <f>IFERROR(IF(Q10="Probabilidad",(I10-(+I10*T10)),IF(Q10="Impacto",I10,"")),"")</f>
        <v/>
      </c>
      <c r="Y10" s="131" t="s">
        <v>219</v>
      </c>
      <c r="Z10" s="132">
        <v>0.8</v>
      </c>
      <c r="AA10" s="141" t="s">
        <v>219</v>
      </c>
      <c r="AB10" s="132">
        <v>0.8</v>
      </c>
      <c r="AC10" s="141" t="s">
        <v>220</v>
      </c>
      <c r="AD10" s="411" t="s">
        <v>32</v>
      </c>
      <c r="AE10" s="135" t="s">
        <v>225</v>
      </c>
      <c r="AF10" s="414" t="s">
        <v>226</v>
      </c>
      <c r="AG10" s="415" t="s">
        <v>223</v>
      </c>
      <c r="AH10" s="415" t="s">
        <v>224</v>
      </c>
      <c r="AI10" s="414" t="s">
        <v>227</v>
      </c>
      <c r="AJ10" s="414" t="s">
        <v>40</v>
      </c>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35.25" customHeight="1" x14ac:dyDescent="0.35">
      <c r="A11" s="210">
        <v>2</v>
      </c>
      <c r="B11" s="213"/>
      <c r="C11" s="213"/>
      <c r="D11" s="213"/>
      <c r="E11" s="216"/>
      <c r="F11" s="213"/>
      <c r="G11" s="219"/>
      <c r="H11" s="222" t="str">
        <f>IF(G11&lt;=0,"",IF(G11&lt;=2,"Muy Baja",IF(G11&lt;=24,"Baja",IF(G11&lt;=500,"Media",IF(G11&lt;=5000,"Alta","Muy Alta")))))</f>
        <v/>
      </c>
      <c r="I11" s="204" t="str">
        <f>IF(H11="","",IF(H11="Muy Baja",0.2,IF(H11="Baja",0.4,IF(H11="Media",0.6,IF(H11="Alta",0.8,IF(H11="Muy Alta",1,))))))</f>
        <v/>
      </c>
      <c r="J11" s="225"/>
      <c r="K11" s="204">
        <f ca="1">IF(NOT(ISERROR(MATCH(J11,'Tabla Impacto'!$B$221:$B$223,0))),'Tabla Impacto'!$F$223&amp;"Por favor no seleccionar los criterios de impacto(Afectación Económica o presupuestal y Pérdida Reputacional)",J11)</f>
        <v>0</v>
      </c>
      <c r="L11" s="222" t="str">
        <f ca="1">IF(OR(K11='Tabla Impacto'!$C$11,K11='Tabla Impacto'!$D$11),"Leve",IF(OR(K11='Tabla Impacto'!$C$12,K11='Tabla Impacto'!$D$12),"Menor",IF(OR(K11='Tabla Impacto'!$C$13,K11='Tabla Impacto'!$D$13),"Moderado",IF(OR(K11='Tabla Impacto'!$C$14,K11='Tabla Impacto'!$D$14),"Mayor",IF(OR(K11='Tabla Impacto'!$C$15,K11='Tabla Impacto'!$D$15),"Catastrófico","")))))</f>
        <v/>
      </c>
      <c r="M11" s="204" t="str">
        <f ca="1">IF(L11="","",IF(L11="Leve",0.2,IF(L11="Menor",0.4,IF(L11="Moderado",0.6,IF(L11="Mayor",0.8,IF(L11="Catastrófico",1,))))))</f>
        <v/>
      </c>
      <c r="N11" s="207" t="str">
        <f ca="1">IF(OR(AND(H11="Muy Baja",L11="Leve"),AND(H11="Muy Baja",L11="Menor"),AND(H11="Baja",L11="Leve")),"Bajo",IF(OR(AND(H11="Muy baja",L11="Moderado"),AND(H11="Baja",L11="Menor"),AND(H11="Baja",L11="Moderado"),AND(H11="Media",L11="Leve"),AND(H11="Media",L11="Menor"),AND(H11="Media",L11="Moderado"),AND(H11="Alta",L11="Leve"),AND(H11="Alta",L11="Menor")),"Moderado",IF(OR(AND(H11="Muy Baja",L11="Mayor"),AND(H11="Baja",L11="Mayor"),AND(H11="Media",L11="Mayor"),AND(H11="Alta",L11="Moderado"),AND(H11="Alta",L11="Mayor"),AND(H11="Muy Alta",L11="Leve"),AND(H11="Muy Alta",L11="Menor"),AND(H11="Muy Alta",L11="Moderado"),AND(H11="Muy Alta",L11="Mayor")),"Alto",IF(OR(AND(H11="Muy Baja",L11="Catastrófico"),AND(H11="Baja",L11="Catastrófico"),AND(H11="Media",L11="Catastrófico"),AND(H11="Alta",L11="Catastrófico"),AND(H11="Muy Alta",L11="Catastrófico")),"Extremo",""))))</f>
        <v/>
      </c>
      <c r="O11" s="125">
        <v>1</v>
      </c>
      <c r="P11" s="126"/>
      <c r="Q11" s="127" t="str">
        <f>IF(OR(R11="Preventivo",R11="Detectivo"),"Probabilidad",IF(R11="Correctivo","Impacto",""))</f>
        <v/>
      </c>
      <c r="R11" s="128"/>
      <c r="S11" s="128"/>
      <c r="T11" s="129" t="str">
        <f>IF(AND(R11="Preventivo",S11="Automático"),"50%",IF(AND(R11="Preventivo",S11="Manual"),"40%",IF(AND(R11="Detectivo",S11="Automático"),"40%",IF(AND(R11="Detectivo",S11="Manual"),"30%",IF(AND(R11="Correctivo",S11="Automático"),"35%",IF(AND(R11="Correctivo",S11="Manual"),"25%",""))))))</f>
        <v/>
      </c>
      <c r="U11" s="128"/>
      <c r="V11" s="128"/>
      <c r="W11" s="128"/>
      <c r="X11" s="130" t="str">
        <f>IFERROR(IF(Q11="Probabilidad",(I11-(+I11*T11)),IF(Q11="Impacto",I11,"")),"")</f>
        <v/>
      </c>
      <c r="Y11" s="131" t="str">
        <f>IFERROR(IF(X11="","",IF(X11&lt;=0.2,"Muy Baja",IF(X11&lt;=0.4,"Baja",IF(X11&lt;=0.6,"Media",IF(X11&lt;=0.8,"Alta","Muy Alta"))))),"")</f>
        <v/>
      </c>
      <c r="Z11" s="132" t="str">
        <f>+X11</f>
        <v/>
      </c>
      <c r="AA11" s="131" t="str">
        <f>IFERROR(IF(AB11="","",IF(AB11&lt;=0.2,"Leve",IF(AB11&lt;=0.4,"Menor",IF(AB11&lt;=0.6,"Moderado",IF(AB11&lt;=0.8,"Mayor","Catastrófico"))))),"")</f>
        <v/>
      </c>
      <c r="AB11" s="138" t="str">
        <f>IFERROR(IF(Q11="Impacto",(M11-(+M11*T11)),IF(Q11="Probabilidad",M11,"")),"")</f>
        <v/>
      </c>
      <c r="AC11" s="133" t="str">
        <f>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
      </c>
      <c r="AD11" s="134"/>
      <c r="AE11" s="148"/>
      <c r="AF11" s="148"/>
      <c r="AG11" s="413"/>
      <c r="AH11" s="413"/>
      <c r="AI11" s="148"/>
      <c r="AJ11" s="14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35.25" customHeight="1" x14ac:dyDescent="0.35">
      <c r="A12" s="211"/>
      <c r="B12" s="214"/>
      <c r="C12" s="214"/>
      <c r="D12" s="214"/>
      <c r="E12" s="217"/>
      <c r="F12" s="214"/>
      <c r="G12" s="220"/>
      <c r="H12" s="223"/>
      <c r="I12" s="205"/>
      <c r="J12" s="226"/>
      <c r="K12" s="205">
        <f ca="1">IF(NOT(ISERROR(MATCH(J12,_xlfn.ANCHORARRAY(E23),0))),I25&amp;"Por favor no seleccionar los criterios de impacto",J12)</f>
        <v>0</v>
      </c>
      <c r="L12" s="223"/>
      <c r="M12" s="205"/>
      <c r="N12" s="208"/>
      <c r="O12" s="125">
        <v>2</v>
      </c>
      <c r="P12" s="126"/>
      <c r="Q12" s="127" t="str">
        <f>IF(OR(R12="Preventivo",R12="Detectivo"),"Probabilidad",IF(R12="Correctivo","Impacto",""))</f>
        <v/>
      </c>
      <c r="R12" s="128"/>
      <c r="S12" s="128"/>
      <c r="T12" s="129" t="str">
        <f t="shared" ref="T12:T16" si="0">IF(AND(R12="Preventivo",S12="Automático"),"50%",IF(AND(R12="Preventivo",S12="Manual"),"40%",IF(AND(R12="Detectivo",S12="Automático"),"40%",IF(AND(R12="Detectivo",S12="Manual"),"30%",IF(AND(R12="Correctivo",S12="Automático"),"35%",IF(AND(R12="Correctivo",S12="Manual"),"25%",""))))))</f>
        <v/>
      </c>
      <c r="U12" s="128"/>
      <c r="V12" s="128"/>
      <c r="W12" s="128"/>
      <c r="X12" s="130" t="str">
        <f>IFERROR(IF(AND(Q11="Probabilidad",Q12="Probabilidad"),(Z11-(+Z11*T12)),IF(Q12="Probabilidad",(I11-(+I11*T12)),IF(Q12="Impacto",Z11,""))),"")</f>
        <v/>
      </c>
      <c r="Y12" s="131" t="str">
        <f t="shared" ref="Y12:Y64" si="1">IFERROR(IF(X12="","",IF(X12&lt;=0.2,"Muy Baja",IF(X12&lt;=0.4,"Baja",IF(X12&lt;=0.6,"Media",IF(X12&lt;=0.8,"Alta","Muy Alta"))))),"")</f>
        <v/>
      </c>
      <c r="Z12" s="132" t="str">
        <f t="shared" ref="Z12:Z16" si="2">+X12</f>
        <v/>
      </c>
      <c r="AA12" s="131" t="str">
        <f t="shared" ref="AA12:AA64" si="3">IFERROR(IF(AB12="","",IF(AB12&lt;=0.2,"Leve",IF(AB12&lt;=0.4,"Menor",IF(AB12&lt;=0.6,"Moderado",IF(AB12&lt;=0.8,"Mayor","Catastrófico"))))),"")</f>
        <v/>
      </c>
      <c r="AB12" s="138" t="str">
        <f>IFERROR(IF(AND(Q11="Impacto",Q12="Impacto"),(AB11-(+AB11*T12)),IF(Q12="Impacto",(M11-(+M11*T12)),IF(Q12="Probabilidad",AB11,""))),"")</f>
        <v/>
      </c>
      <c r="AC12" s="133" t="str">
        <f t="shared" ref="AC12:AC13" si="4">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
      </c>
      <c r="AD12" s="134"/>
      <c r="AE12" s="135"/>
      <c r="AF12" s="135"/>
      <c r="AG12" s="406"/>
      <c r="AH12" s="406"/>
      <c r="AI12" s="135"/>
      <c r="AJ12" s="135"/>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35.25" customHeight="1" x14ac:dyDescent="0.35">
      <c r="A13" s="211"/>
      <c r="B13" s="214"/>
      <c r="C13" s="214"/>
      <c r="D13" s="214"/>
      <c r="E13" s="217"/>
      <c r="F13" s="214"/>
      <c r="G13" s="220"/>
      <c r="H13" s="223"/>
      <c r="I13" s="205"/>
      <c r="J13" s="226"/>
      <c r="K13" s="205">
        <f ca="1">IF(NOT(ISERROR(MATCH(J13,_xlfn.ANCHORARRAY(E24),0))),I26&amp;"Por favor no seleccionar los criterios de impacto",J13)</f>
        <v>0</v>
      </c>
      <c r="L13" s="223"/>
      <c r="M13" s="205"/>
      <c r="N13" s="208"/>
      <c r="O13" s="125">
        <v>3</v>
      </c>
      <c r="P13" s="136"/>
      <c r="Q13" s="127" t="str">
        <f>IF(OR(R13="Preventivo",R13="Detectivo"),"Probabilidad",IF(R13="Correctivo","Impacto",""))</f>
        <v/>
      </c>
      <c r="R13" s="128"/>
      <c r="S13" s="128"/>
      <c r="T13" s="129" t="str">
        <f t="shared" si="0"/>
        <v/>
      </c>
      <c r="U13" s="128"/>
      <c r="V13" s="128"/>
      <c r="W13" s="128"/>
      <c r="X13" s="130" t="str">
        <f>IFERROR(IF(AND(Q12="Probabilidad",Q13="Probabilidad"),(Z12-(+Z12*T13)),IF(AND(Q12="Impacto",Q13="Probabilidad"),(Z11-(+Z11*T13)),IF(Q13="Impacto",Z12,""))),"")</f>
        <v/>
      </c>
      <c r="Y13" s="131" t="str">
        <f t="shared" si="1"/>
        <v/>
      </c>
      <c r="Z13" s="132" t="str">
        <f t="shared" si="2"/>
        <v/>
      </c>
      <c r="AA13" s="131" t="str">
        <f t="shared" si="3"/>
        <v/>
      </c>
      <c r="AB13" s="138" t="str">
        <f>IFERROR(IF(AND(Q12="Impacto",Q13="Impacto"),(AB12-(+AB12*T13)),IF(AND(Q12="Probabilidad",Q13="Impacto"),(AB11-(+AB11*T13)),IF(Q13="Probabilidad",AB12,""))),"")</f>
        <v/>
      </c>
      <c r="AC13" s="133" t="str">
        <f t="shared" si="4"/>
        <v/>
      </c>
      <c r="AD13" s="134"/>
      <c r="AE13" s="135"/>
      <c r="AF13" s="135"/>
      <c r="AG13" s="406"/>
      <c r="AH13" s="406"/>
      <c r="AI13" s="135"/>
      <c r="AJ13" s="135"/>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35.25" customHeight="1" x14ac:dyDescent="0.35">
      <c r="A14" s="211"/>
      <c r="B14" s="214"/>
      <c r="C14" s="214"/>
      <c r="D14" s="214"/>
      <c r="E14" s="217"/>
      <c r="F14" s="214"/>
      <c r="G14" s="220"/>
      <c r="H14" s="223"/>
      <c r="I14" s="205"/>
      <c r="J14" s="226"/>
      <c r="K14" s="205">
        <f ca="1">IF(NOT(ISERROR(MATCH(J14,_xlfn.ANCHORARRAY(E25),0))),I27&amp;"Por favor no seleccionar los criterios de impacto",J14)</f>
        <v>0</v>
      </c>
      <c r="L14" s="223"/>
      <c r="M14" s="205"/>
      <c r="N14" s="208"/>
      <c r="O14" s="125">
        <v>4</v>
      </c>
      <c r="P14" s="126"/>
      <c r="Q14" s="127" t="str">
        <f t="shared" ref="Q14:Q16" si="5">IF(OR(R14="Preventivo",R14="Detectivo"),"Probabilidad",IF(R14="Correctivo","Impacto",""))</f>
        <v/>
      </c>
      <c r="R14" s="128"/>
      <c r="S14" s="128"/>
      <c r="T14" s="129" t="str">
        <f t="shared" si="0"/>
        <v/>
      </c>
      <c r="U14" s="128"/>
      <c r="V14" s="128"/>
      <c r="W14" s="128"/>
      <c r="X14" s="130" t="str">
        <f t="shared" ref="X14:X16" si="6">IFERROR(IF(AND(Q13="Probabilidad",Q14="Probabilidad"),(Z13-(+Z13*T14)),IF(AND(Q13="Impacto",Q14="Probabilidad"),(Z12-(+Z12*T14)),IF(Q14="Impacto",Z13,""))),"")</f>
        <v/>
      </c>
      <c r="Y14" s="131" t="str">
        <f t="shared" si="1"/>
        <v/>
      </c>
      <c r="Z14" s="132" t="str">
        <f t="shared" si="2"/>
        <v/>
      </c>
      <c r="AA14" s="131" t="str">
        <f t="shared" si="3"/>
        <v/>
      </c>
      <c r="AB14" s="138" t="str">
        <f t="shared" ref="AB14:AB16" si="7">IFERROR(IF(AND(Q13="Impacto",Q14="Impacto"),(AB13-(+AB13*T14)),IF(AND(Q13="Probabilidad",Q14="Impacto"),(AB12-(+AB12*T14)),IF(Q14="Probabilidad",AB13,""))),"")</f>
        <v/>
      </c>
      <c r="AC14" s="133" t="str">
        <f>IFERROR(IF(OR(AND(Y14="Muy Baja",AA14="Leve"),AND(Y14="Muy Baja",AA14="Menor"),AND(Y14="Baja",AA14="Leve")),"Bajo",IF(OR(AND(Y14="Muy baja",AA14="Moderado"),AND(Y14="Baja",AA14="Menor"),AND(Y14="Baja",AA14="Moderado"),AND(Y14="Media",AA14="Leve"),AND(Y14="Media",AA14="Menor"),AND(Y14="Media",AA14="Moderado"),AND(Y14="Alta",AA14="Leve"),AND(Y14="Alta",AA14="Menor")),"Moderado",IF(OR(AND(Y14="Muy Baja",AA14="Mayor"),AND(Y14="Baja",AA14="Mayor"),AND(Y14="Media",AA14="Mayor"),AND(Y14="Alta",AA14="Moderado"),AND(Y14="Alta",AA14="Mayor"),AND(Y14="Muy Alta",AA14="Leve"),AND(Y14="Muy Alta",AA14="Menor"),AND(Y14="Muy Alta",AA14="Moderado"),AND(Y14="Muy Alta",AA14="Mayor")),"Alto",IF(OR(AND(Y14="Muy Baja",AA14="Catastrófico"),AND(Y14="Baja",AA14="Catastrófico"),AND(Y14="Media",AA14="Catastrófico"),AND(Y14="Alta",AA14="Catastrófico"),AND(Y14="Muy Alta",AA14="Catastrófico")),"Extremo","")))),"")</f>
        <v/>
      </c>
      <c r="AD14" s="134"/>
      <c r="AE14" s="135"/>
      <c r="AF14" s="135"/>
      <c r="AG14" s="406"/>
      <c r="AH14" s="406"/>
      <c r="AI14" s="135"/>
      <c r="AJ14" s="135"/>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35.25" customHeight="1" x14ac:dyDescent="0.35">
      <c r="A15" s="211"/>
      <c r="B15" s="214"/>
      <c r="C15" s="214"/>
      <c r="D15" s="214"/>
      <c r="E15" s="217"/>
      <c r="F15" s="214"/>
      <c r="G15" s="220"/>
      <c r="H15" s="223"/>
      <c r="I15" s="205"/>
      <c r="J15" s="226"/>
      <c r="K15" s="205">
        <f ca="1">IF(NOT(ISERROR(MATCH(J15,_xlfn.ANCHORARRAY(E26),0))),I28&amp;"Por favor no seleccionar los criterios de impacto",J15)</f>
        <v>0</v>
      </c>
      <c r="L15" s="223"/>
      <c r="M15" s="205"/>
      <c r="N15" s="208"/>
      <c r="O15" s="125">
        <v>5</v>
      </c>
      <c r="P15" s="126"/>
      <c r="Q15" s="127" t="str">
        <f t="shared" si="5"/>
        <v/>
      </c>
      <c r="R15" s="128"/>
      <c r="S15" s="128"/>
      <c r="T15" s="129" t="str">
        <f t="shared" si="0"/>
        <v/>
      </c>
      <c r="U15" s="128"/>
      <c r="V15" s="128"/>
      <c r="W15" s="128"/>
      <c r="X15" s="130" t="str">
        <f t="shared" si="6"/>
        <v/>
      </c>
      <c r="Y15" s="131" t="str">
        <f t="shared" si="1"/>
        <v/>
      </c>
      <c r="Z15" s="132" t="str">
        <f t="shared" si="2"/>
        <v/>
      </c>
      <c r="AA15" s="131" t="str">
        <f t="shared" si="3"/>
        <v/>
      </c>
      <c r="AB15" s="138" t="str">
        <f t="shared" si="7"/>
        <v/>
      </c>
      <c r="AC15" s="133" t="str">
        <f t="shared" ref="AC15:AC16" si="8">IFERROR(IF(OR(AND(Y15="Muy Baja",AA15="Leve"),AND(Y15="Muy Baja",AA15="Menor"),AND(Y15="Baja",AA15="Leve")),"Bajo",IF(OR(AND(Y15="Muy baja",AA15="Moderado"),AND(Y15="Baja",AA15="Menor"),AND(Y15="Baja",AA15="Moderado"),AND(Y15="Media",AA15="Leve"),AND(Y15="Media",AA15="Menor"),AND(Y15="Media",AA15="Moderado"),AND(Y15="Alta",AA15="Leve"),AND(Y15="Alta",AA15="Menor")),"Moderado",IF(OR(AND(Y15="Muy Baja",AA15="Mayor"),AND(Y15="Baja",AA15="Mayor"),AND(Y15="Media",AA15="Mayor"),AND(Y15="Alta",AA15="Moderado"),AND(Y15="Alta",AA15="Mayor"),AND(Y15="Muy Alta",AA15="Leve"),AND(Y15="Muy Alta",AA15="Menor"),AND(Y15="Muy Alta",AA15="Moderado"),AND(Y15="Muy Alta",AA15="Mayor")),"Alto",IF(OR(AND(Y15="Muy Baja",AA15="Catastrófico"),AND(Y15="Baja",AA15="Catastrófico"),AND(Y15="Media",AA15="Catastrófico"),AND(Y15="Alta",AA15="Catastrófico"),AND(Y15="Muy Alta",AA15="Catastrófico")),"Extremo","")))),"")</f>
        <v/>
      </c>
      <c r="AD15" s="134"/>
      <c r="AE15" s="135"/>
      <c r="AF15" s="135"/>
      <c r="AG15" s="406"/>
      <c r="AH15" s="406"/>
      <c r="AI15" s="135"/>
      <c r="AJ15" s="135"/>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35.25" customHeight="1" x14ac:dyDescent="0.35">
      <c r="A16" s="212"/>
      <c r="B16" s="215"/>
      <c r="C16" s="215"/>
      <c r="D16" s="215"/>
      <c r="E16" s="218"/>
      <c r="F16" s="215"/>
      <c r="G16" s="221"/>
      <c r="H16" s="224"/>
      <c r="I16" s="206"/>
      <c r="J16" s="227"/>
      <c r="K16" s="206">
        <f ca="1">IF(NOT(ISERROR(MATCH(J16,_xlfn.ANCHORARRAY(E27),0))),I29&amp;"Por favor no seleccionar los criterios de impacto",J16)</f>
        <v>0</v>
      </c>
      <c r="L16" s="224"/>
      <c r="M16" s="206"/>
      <c r="N16" s="209"/>
      <c r="O16" s="125">
        <v>6</v>
      </c>
      <c r="P16" s="126"/>
      <c r="Q16" s="127" t="str">
        <f t="shared" si="5"/>
        <v/>
      </c>
      <c r="R16" s="128"/>
      <c r="S16" s="128"/>
      <c r="T16" s="129" t="str">
        <f t="shared" si="0"/>
        <v/>
      </c>
      <c r="U16" s="128"/>
      <c r="V16" s="128"/>
      <c r="W16" s="128"/>
      <c r="X16" s="130" t="str">
        <f t="shared" si="6"/>
        <v/>
      </c>
      <c r="Y16" s="131" t="str">
        <f t="shared" si="1"/>
        <v/>
      </c>
      <c r="Z16" s="132" t="str">
        <f t="shared" si="2"/>
        <v/>
      </c>
      <c r="AA16" s="131" t="str">
        <f t="shared" si="3"/>
        <v/>
      </c>
      <c r="AB16" s="138" t="str">
        <f t="shared" si="7"/>
        <v/>
      </c>
      <c r="AC16" s="133" t="str">
        <f t="shared" si="8"/>
        <v/>
      </c>
      <c r="AD16" s="134"/>
      <c r="AE16" s="135"/>
      <c r="AF16" s="135"/>
      <c r="AG16" s="406"/>
      <c r="AH16" s="406"/>
      <c r="AI16" s="135"/>
      <c r="AJ16" s="135"/>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35.25" customHeight="1" x14ac:dyDescent="0.35">
      <c r="A17" s="210">
        <v>3</v>
      </c>
      <c r="B17" s="213"/>
      <c r="C17" s="213"/>
      <c r="D17" s="213"/>
      <c r="E17" s="216"/>
      <c r="F17" s="213"/>
      <c r="G17" s="219"/>
      <c r="H17" s="222" t="str">
        <f>IF(G17&lt;=0,"",IF(G17&lt;=2,"Muy Baja",IF(G17&lt;=24,"Baja",IF(G17&lt;=500,"Media",IF(G17&lt;=5000,"Alta","Muy Alta")))))</f>
        <v/>
      </c>
      <c r="I17" s="204" t="str">
        <f>IF(H17="","",IF(H17="Muy Baja",0.2,IF(H17="Baja",0.4,IF(H17="Media",0.6,IF(H17="Alta",0.8,IF(H17="Muy Alta",1,))))))</f>
        <v/>
      </c>
      <c r="J17" s="225"/>
      <c r="K17" s="204">
        <f ca="1">IF(NOT(ISERROR(MATCH(J17,'Tabla Impacto'!$B$221:$B$223,0))),'Tabla Impacto'!$F$223&amp;"Por favor no seleccionar los criterios de impacto(Afectación Económica o presupuestal y Pérdida Reputacional)",J17)</f>
        <v>0</v>
      </c>
      <c r="L17" s="222" t="str">
        <f ca="1">IF(OR(K17='Tabla Impacto'!$C$11,K17='Tabla Impacto'!$D$11),"Leve",IF(OR(K17='Tabla Impacto'!$C$12,K17='Tabla Impacto'!$D$12),"Menor",IF(OR(K17='Tabla Impacto'!$C$13,K17='Tabla Impacto'!$D$13),"Moderado",IF(OR(K17='Tabla Impacto'!$C$14,K17='Tabla Impacto'!$D$14),"Mayor",IF(OR(K17='Tabla Impacto'!$C$15,K17='Tabla Impacto'!$D$15),"Catastrófico","")))))</f>
        <v/>
      </c>
      <c r="M17" s="204" t="str">
        <f ca="1">IF(L17="","",IF(L17="Leve",0.2,IF(L17="Menor",0.4,IF(L17="Moderado",0.6,IF(L17="Mayor",0.8,IF(L17="Catastrófico",1,))))))</f>
        <v/>
      </c>
      <c r="N17" s="207" t="str">
        <f ca="1">IF(OR(AND(H17="Muy Baja",L17="Leve"),AND(H17="Muy Baja",L17="Menor"),AND(H17="Baja",L17="Leve")),"Bajo",IF(OR(AND(H17="Muy baja",L17="Moderado"),AND(H17="Baja",L17="Menor"),AND(H17="Baja",L17="Moderado"),AND(H17="Media",L17="Leve"),AND(H17="Media",L17="Menor"),AND(H17="Media",L17="Moderado"),AND(H17="Alta",L17="Leve"),AND(H17="Alta",L17="Menor")),"Moderado",IF(OR(AND(H17="Muy Baja",L17="Mayor"),AND(H17="Baja",L17="Mayor"),AND(H17="Media",L17="Mayor"),AND(H17="Alta",L17="Moderado"),AND(H17="Alta",L17="Mayor"),AND(H17="Muy Alta",L17="Leve"),AND(H17="Muy Alta",L17="Menor"),AND(H17="Muy Alta",L17="Moderado"),AND(H17="Muy Alta",L17="Mayor")),"Alto",IF(OR(AND(H17="Muy Baja",L17="Catastrófico"),AND(H17="Baja",L17="Catastrófico"),AND(H17="Media",L17="Catastrófico"),AND(H17="Alta",L17="Catastrófico"),AND(H17="Muy Alta",L17="Catastrófico")),"Extremo",""))))</f>
        <v/>
      </c>
      <c r="O17" s="125">
        <v>1</v>
      </c>
      <c r="P17" s="126"/>
      <c r="Q17" s="127" t="str">
        <f>IF(OR(R17="Preventivo",R17="Detectivo"),"Probabilidad",IF(R17="Correctivo","Impacto",""))</f>
        <v/>
      </c>
      <c r="R17" s="128"/>
      <c r="S17" s="128"/>
      <c r="T17" s="129" t="str">
        <f>IF(AND(R17="Preventivo",S17="Automático"),"50%",IF(AND(R17="Preventivo",S17="Manual"),"40%",IF(AND(R17="Detectivo",S17="Automático"),"40%",IF(AND(R17="Detectivo",S17="Manual"),"30%",IF(AND(R17="Correctivo",S17="Automático"),"35%",IF(AND(R17="Correctivo",S17="Manual"),"25%",""))))))</f>
        <v/>
      </c>
      <c r="U17" s="128"/>
      <c r="V17" s="128"/>
      <c r="W17" s="128"/>
      <c r="X17" s="130" t="str">
        <f>IFERROR(IF(Q17="Probabilidad",(I17-(+I17*T17)),IF(Q17="Impacto",I17,"")),"")</f>
        <v/>
      </c>
      <c r="Y17" s="131" t="str">
        <f>IFERROR(IF(X17="","",IF(X17&lt;=0.2,"Muy Baja",IF(X17&lt;=0.4,"Baja",IF(X17&lt;=0.6,"Media",IF(X17&lt;=0.8,"Alta","Muy Alta"))))),"")</f>
        <v/>
      </c>
      <c r="Z17" s="132" t="str">
        <f>+X17</f>
        <v/>
      </c>
      <c r="AA17" s="131" t="str">
        <f>IFERROR(IF(AB17="","",IF(AB17&lt;=0.2,"Leve",IF(AB17&lt;=0.4,"Menor",IF(AB17&lt;=0.6,"Moderado",IF(AB17&lt;=0.8,"Mayor","Catastrófico"))))),"")</f>
        <v/>
      </c>
      <c r="AB17" s="138" t="str">
        <f>IFERROR(IF(Q17="Impacto",(M17-(+M17*T17)),IF(Q17="Probabilidad",M17,"")),"")</f>
        <v/>
      </c>
      <c r="AC17" s="133" t="str">
        <f>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
      </c>
      <c r="AD17" s="134"/>
      <c r="AE17" s="135"/>
      <c r="AF17" s="135"/>
      <c r="AG17" s="406"/>
      <c r="AH17" s="406"/>
      <c r="AI17" s="135"/>
      <c r="AJ17" s="135"/>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35.25" customHeight="1" x14ac:dyDescent="0.35">
      <c r="A18" s="211"/>
      <c r="B18" s="214"/>
      <c r="C18" s="214"/>
      <c r="D18" s="214"/>
      <c r="E18" s="217"/>
      <c r="F18" s="214"/>
      <c r="G18" s="220"/>
      <c r="H18" s="223"/>
      <c r="I18" s="205"/>
      <c r="J18" s="226"/>
      <c r="K18" s="205">
        <f t="shared" ref="K18:K22" ca="1" si="9">IF(NOT(ISERROR(MATCH(J18,_xlfn.ANCHORARRAY(E29),0))),I31&amp;"Por favor no seleccionar los criterios de impacto",J18)</f>
        <v>0</v>
      </c>
      <c r="L18" s="223"/>
      <c r="M18" s="205"/>
      <c r="N18" s="208"/>
      <c r="O18" s="125">
        <v>2</v>
      </c>
      <c r="P18" s="126"/>
      <c r="Q18" s="127" t="str">
        <f>IF(OR(R18="Preventivo",R18="Detectivo"),"Probabilidad",IF(R18="Correctivo","Impacto",""))</f>
        <v/>
      </c>
      <c r="R18" s="128"/>
      <c r="S18" s="128"/>
      <c r="T18" s="129" t="str">
        <f t="shared" ref="T18:T22" si="10">IF(AND(R18="Preventivo",S18="Automático"),"50%",IF(AND(R18="Preventivo",S18="Manual"),"40%",IF(AND(R18="Detectivo",S18="Automático"),"40%",IF(AND(R18="Detectivo",S18="Manual"),"30%",IF(AND(R18="Correctivo",S18="Automático"),"35%",IF(AND(R18="Correctivo",S18="Manual"),"25%",""))))))</f>
        <v/>
      </c>
      <c r="U18" s="128"/>
      <c r="V18" s="128"/>
      <c r="W18" s="128"/>
      <c r="X18" s="137" t="str">
        <f>IFERROR(IF(AND(Q17="Probabilidad",Q18="Probabilidad"),(Z17-(+Z17*T18)),IF(Q18="Probabilidad",(I17-(+I17*T18)),IF(Q18="Impacto",Z17,""))),"")</f>
        <v/>
      </c>
      <c r="Y18" s="131" t="str">
        <f t="shared" si="1"/>
        <v/>
      </c>
      <c r="Z18" s="132" t="str">
        <f t="shared" ref="Z18:Z22" si="11">+X18</f>
        <v/>
      </c>
      <c r="AA18" s="131" t="str">
        <f t="shared" si="3"/>
        <v/>
      </c>
      <c r="AB18" s="138" t="str">
        <f>IFERROR(IF(AND(Q17="Impacto",Q18="Impacto"),(AB17-(+AB17*T18)),IF(Q18="Impacto",(M17-(+M17*T18)),IF(Q18="Probabilidad",AB17,""))),"")</f>
        <v/>
      </c>
      <c r="AC18" s="133" t="str">
        <f t="shared" ref="AC18:AC19" si="12">IFERROR(IF(OR(AND(Y18="Muy Baja",AA18="Leve"),AND(Y18="Muy Baja",AA18="Menor"),AND(Y18="Baja",AA18="Leve")),"Bajo",IF(OR(AND(Y18="Muy baja",AA18="Moderado"),AND(Y18="Baja",AA18="Menor"),AND(Y18="Baja",AA18="Moderado"),AND(Y18="Media",AA18="Leve"),AND(Y18="Media",AA18="Menor"),AND(Y18="Media",AA18="Moderado"),AND(Y18="Alta",AA18="Leve"),AND(Y18="Alta",AA18="Menor")),"Moderado",IF(OR(AND(Y18="Muy Baja",AA18="Mayor"),AND(Y18="Baja",AA18="Mayor"),AND(Y18="Media",AA18="Mayor"),AND(Y18="Alta",AA18="Moderado"),AND(Y18="Alta",AA18="Mayor"),AND(Y18="Muy Alta",AA18="Leve"),AND(Y18="Muy Alta",AA18="Menor"),AND(Y18="Muy Alta",AA18="Moderado"),AND(Y18="Muy Alta",AA18="Mayor")),"Alto",IF(OR(AND(Y18="Muy Baja",AA18="Catastrófico"),AND(Y18="Baja",AA18="Catastrófico"),AND(Y18="Media",AA18="Catastrófico"),AND(Y18="Alta",AA18="Catastrófico"),AND(Y18="Muy Alta",AA18="Catastrófico")),"Extremo","")))),"")</f>
        <v/>
      </c>
      <c r="AD18" s="134"/>
      <c r="AE18" s="135"/>
      <c r="AF18" s="135"/>
      <c r="AG18" s="406"/>
      <c r="AH18" s="406"/>
      <c r="AI18" s="135"/>
      <c r="AJ18" s="135"/>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35.25" customHeight="1" x14ac:dyDescent="0.35">
      <c r="A19" s="211"/>
      <c r="B19" s="214"/>
      <c r="C19" s="214"/>
      <c r="D19" s="214"/>
      <c r="E19" s="217"/>
      <c r="F19" s="214"/>
      <c r="G19" s="220"/>
      <c r="H19" s="223"/>
      <c r="I19" s="205"/>
      <c r="J19" s="226"/>
      <c r="K19" s="205">
        <f t="shared" ca="1" si="9"/>
        <v>0</v>
      </c>
      <c r="L19" s="223"/>
      <c r="M19" s="205"/>
      <c r="N19" s="208"/>
      <c r="O19" s="125">
        <v>3</v>
      </c>
      <c r="P19" s="136"/>
      <c r="Q19" s="127" t="str">
        <f>IF(OR(R19="Preventivo",R19="Detectivo"),"Probabilidad",IF(R19="Correctivo","Impacto",""))</f>
        <v/>
      </c>
      <c r="R19" s="128"/>
      <c r="S19" s="128"/>
      <c r="T19" s="129" t="str">
        <f t="shared" si="10"/>
        <v/>
      </c>
      <c r="U19" s="128"/>
      <c r="V19" s="128"/>
      <c r="W19" s="128"/>
      <c r="X19" s="130" t="str">
        <f>IFERROR(IF(AND(Q18="Probabilidad",Q19="Probabilidad"),(Z18-(+Z18*T19)),IF(AND(Q18="Impacto",Q19="Probabilidad"),(Z17-(+Z17*T19)),IF(Q19="Impacto",Z18,""))),"")</f>
        <v/>
      </c>
      <c r="Y19" s="131" t="str">
        <f t="shared" si="1"/>
        <v/>
      </c>
      <c r="Z19" s="132" t="str">
        <f t="shared" si="11"/>
        <v/>
      </c>
      <c r="AA19" s="131" t="str">
        <f t="shared" si="3"/>
        <v/>
      </c>
      <c r="AB19" s="138" t="str">
        <f>IFERROR(IF(AND(Q18="Impacto",Q19="Impacto"),(AB18-(+AB18*T19)),IF(AND(Q18="Probabilidad",Q19="Impacto"),(AB17-(+AB17*T19)),IF(Q19="Probabilidad",AB18,""))),"")</f>
        <v/>
      </c>
      <c r="AC19" s="133" t="str">
        <f t="shared" si="12"/>
        <v/>
      </c>
      <c r="AD19" s="134"/>
      <c r="AE19" s="135"/>
      <c r="AF19" s="135"/>
      <c r="AG19" s="406"/>
      <c r="AH19" s="406"/>
      <c r="AI19" s="135"/>
      <c r="AJ19" s="135"/>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35.25" customHeight="1" x14ac:dyDescent="0.35">
      <c r="A20" s="211"/>
      <c r="B20" s="214"/>
      <c r="C20" s="214"/>
      <c r="D20" s="214"/>
      <c r="E20" s="217"/>
      <c r="F20" s="214"/>
      <c r="G20" s="220"/>
      <c r="H20" s="223"/>
      <c r="I20" s="205"/>
      <c r="J20" s="226"/>
      <c r="K20" s="205">
        <f t="shared" ca="1" si="9"/>
        <v>0</v>
      </c>
      <c r="L20" s="223"/>
      <c r="M20" s="205"/>
      <c r="N20" s="208"/>
      <c r="O20" s="125">
        <v>4</v>
      </c>
      <c r="P20" s="126"/>
      <c r="Q20" s="127" t="str">
        <f t="shared" ref="Q20:Q22" si="13">IF(OR(R20="Preventivo",R20="Detectivo"),"Probabilidad",IF(R20="Correctivo","Impacto",""))</f>
        <v/>
      </c>
      <c r="R20" s="128"/>
      <c r="S20" s="128"/>
      <c r="T20" s="129" t="str">
        <f t="shared" si="10"/>
        <v/>
      </c>
      <c r="U20" s="128"/>
      <c r="V20" s="128"/>
      <c r="W20" s="128"/>
      <c r="X20" s="130" t="str">
        <f t="shared" ref="X20:X22" si="14">IFERROR(IF(AND(Q19="Probabilidad",Q20="Probabilidad"),(Z19-(+Z19*T20)),IF(AND(Q19="Impacto",Q20="Probabilidad"),(Z18-(+Z18*T20)),IF(Q20="Impacto",Z19,""))),"")</f>
        <v/>
      </c>
      <c r="Y20" s="131" t="str">
        <f t="shared" si="1"/>
        <v/>
      </c>
      <c r="Z20" s="132" t="str">
        <f t="shared" si="11"/>
        <v/>
      </c>
      <c r="AA20" s="131" t="str">
        <f t="shared" si="3"/>
        <v/>
      </c>
      <c r="AB20" s="138" t="str">
        <f t="shared" ref="AB20:AB22" si="15">IFERROR(IF(AND(Q19="Impacto",Q20="Impacto"),(AB19-(+AB19*T20)),IF(AND(Q19="Probabilidad",Q20="Impacto"),(AB18-(+AB18*T20)),IF(Q20="Probabilidad",AB19,""))),"")</f>
        <v/>
      </c>
      <c r="AC20" s="133" t="str">
        <f>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4"/>
      <c r="AE20" s="135"/>
      <c r="AF20" s="135"/>
      <c r="AG20" s="406"/>
      <c r="AH20" s="406"/>
      <c r="AI20" s="135"/>
      <c r="AJ20" s="135"/>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35.25" customHeight="1" x14ac:dyDescent="0.35">
      <c r="A21" s="211"/>
      <c r="B21" s="214"/>
      <c r="C21" s="214"/>
      <c r="D21" s="214"/>
      <c r="E21" s="217"/>
      <c r="F21" s="214"/>
      <c r="G21" s="220"/>
      <c r="H21" s="223"/>
      <c r="I21" s="205"/>
      <c r="J21" s="226"/>
      <c r="K21" s="205">
        <f t="shared" ca="1" si="9"/>
        <v>0</v>
      </c>
      <c r="L21" s="223"/>
      <c r="M21" s="205"/>
      <c r="N21" s="208"/>
      <c r="O21" s="125">
        <v>5</v>
      </c>
      <c r="P21" s="126"/>
      <c r="Q21" s="127" t="str">
        <f t="shared" si="13"/>
        <v/>
      </c>
      <c r="R21" s="128"/>
      <c r="S21" s="128"/>
      <c r="T21" s="129" t="str">
        <f t="shared" si="10"/>
        <v/>
      </c>
      <c r="U21" s="128"/>
      <c r="V21" s="128"/>
      <c r="W21" s="128"/>
      <c r="X21" s="130" t="str">
        <f t="shared" si="14"/>
        <v/>
      </c>
      <c r="Y21" s="131" t="str">
        <f t="shared" si="1"/>
        <v/>
      </c>
      <c r="Z21" s="132" t="str">
        <f t="shared" si="11"/>
        <v/>
      </c>
      <c r="AA21" s="131" t="str">
        <f t="shared" si="3"/>
        <v/>
      </c>
      <c r="AB21" s="138" t="str">
        <f t="shared" si="15"/>
        <v/>
      </c>
      <c r="AC21" s="133" t="str">
        <f t="shared" ref="AC21:AC22" si="16">IFERROR(IF(OR(AND(Y21="Muy Baja",AA21="Leve"),AND(Y21="Muy Baja",AA21="Menor"),AND(Y21="Baja",AA21="Leve")),"Bajo",IF(OR(AND(Y21="Muy baja",AA21="Moderado"),AND(Y21="Baja",AA21="Menor"),AND(Y21="Baja",AA21="Moderado"),AND(Y21="Media",AA21="Leve"),AND(Y21="Media",AA21="Menor"),AND(Y21="Media",AA21="Moderado"),AND(Y21="Alta",AA21="Leve"),AND(Y21="Alta",AA21="Menor")),"Moderado",IF(OR(AND(Y21="Muy Baja",AA21="Mayor"),AND(Y21="Baja",AA21="Mayor"),AND(Y21="Media",AA21="Mayor"),AND(Y21="Alta",AA21="Moderado"),AND(Y21="Alta",AA21="Mayor"),AND(Y21="Muy Alta",AA21="Leve"),AND(Y21="Muy Alta",AA21="Menor"),AND(Y21="Muy Alta",AA21="Moderado"),AND(Y21="Muy Alta",AA21="Mayor")),"Alto",IF(OR(AND(Y21="Muy Baja",AA21="Catastrófico"),AND(Y21="Baja",AA21="Catastrófico"),AND(Y21="Media",AA21="Catastrófico"),AND(Y21="Alta",AA21="Catastrófico"),AND(Y21="Muy Alta",AA21="Catastrófico")),"Extremo","")))),"")</f>
        <v/>
      </c>
      <c r="AD21" s="134"/>
      <c r="AE21" s="135"/>
      <c r="AF21" s="135"/>
      <c r="AG21" s="406"/>
      <c r="AH21" s="406"/>
      <c r="AI21" s="135"/>
      <c r="AJ21" s="135"/>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35.25" customHeight="1" x14ac:dyDescent="0.35">
      <c r="A22" s="212"/>
      <c r="B22" s="215"/>
      <c r="C22" s="215"/>
      <c r="D22" s="215"/>
      <c r="E22" s="218"/>
      <c r="F22" s="215"/>
      <c r="G22" s="221"/>
      <c r="H22" s="224"/>
      <c r="I22" s="206"/>
      <c r="J22" s="227"/>
      <c r="K22" s="206">
        <f t="shared" ca="1" si="9"/>
        <v>0</v>
      </c>
      <c r="L22" s="224"/>
      <c r="M22" s="206"/>
      <c r="N22" s="209"/>
      <c r="O22" s="125">
        <v>6</v>
      </c>
      <c r="P22" s="126"/>
      <c r="Q22" s="127" t="str">
        <f t="shared" si="13"/>
        <v/>
      </c>
      <c r="R22" s="128"/>
      <c r="S22" s="128"/>
      <c r="T22" s="129" t="str">
        <f t="shared" si="10"/>
        <v/>
      </c>
      <c r="U22" s="128"/>
      <c r="V22" s="128"/>
      <c r="W22" s="128"/>
      <c r="X22" s="130" t="str">
        <f t="shared" si="14"/>
        <v/>
      </c>
      <c r="Y22" s="131" t="str">
        <f t="shared" si="1"/>
        <v/>
      </c>
      <c r="Z22" s="132" t="str">
        <f t="shared" si="11"/>
        <v/>
      </c>
      <c r="AA22" s="131" t="str">
        <f t="shared" si="3"/>
        <v/>
      </c>
      <c r="AB22" s="138" t="str">
        <f t="shared" si="15"/>
        <v/>
      </c>
      <c r="AC22" s="133" t="str">
        <f t="shared" si="16"/>
        <v/>
      </c>
      <c r="AD22" s="134"/>
      <c r="AE22" s="135"/>
      <c r="AF22" s="135"/>
      <c r="AG22" s="406"/>
      <c r="AH22" s="406"/>
      <c r="AI22" s="135"/>
      <c r="AJ22" s="135"/>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35.25" customHeight="1" x14ac:dyDescent="0.35">
      <c r="A23" s="210">
        <v>4</v>
      </c>
      <c r="B23" s="213"/>
      <c r="C23" s="213"/>
      <c r="D23" s="213"/>
      <c r="E23" s="216"/>
      <c r="F23" s="213"/>
      <c r="G23" s="219"/>
      <c r="H23" s="222" t="str">
        <f>IF(G23&lt;=0,"",IF(G23&lt;=2,"Muy Baja",IF(G23&lt;=24,"Baja",IF(G23&lt;=500,"Media",IF(G23&lt;=5000,"Alta","Muy Alta")))))</f>
        <v/>
      </c>
      <c r="I23" s="204" t="str">
        <f>IF(H23="","",IF(H23="Muy Baja",0.2,IF(H23="Baja",0.4,IF(H23="Media",0.6,IF(H23="Alta",0.8,IF(H23="Muy Alta",1,))))))</f>
        <v/>
      </c>
      <c r="J23" s="225"/>
      <c r="K23" s="204">
        <f ca="1">IF(NOT(ISERROR(MATCH(J23,'Tabla Impacto'!$B$221:$B$223,0))),'Tabla Impacto'!$F$223&amp;"Por favor no seleccionar los criterios de impacto(Afectación Económica o presupuestal y Pérdida Reputacional)",J23)</f>
        <v>0</v>
      </c>
      <c r="L23" s="222" t="str">
        <f ca="1">IF(OR(K23='Tabla Impacto'!$C$11,K23='Tabla Impacto'!$D$11),"Leve",IF(OR(K23='Tabla Impacto'!$C$12,K23='Tabla Impacto'!$D$12),"Menor",IF(OR(K23='Tabla Impacto'!$C$13,K23='Tabla Impacto'!$D$13),"Moderado",IF(OR(K23='Tabla Impacto'!$C$14,K23='Tabla Impacto'!$D$14),"Mayor",IF(OR(K23='Tabla Impacto'!$C$15,K23='Tabla Impacto'!$D$15),"Catastrófico","")))))</f>
        <v/>
      </c>
      <c r="M23" s="204" t="str">
        <f ca="1">IF(L23="","",IF(L23="Leve",0.2,IF(L23="Menor",0.4,IF(L23="Moderado",0.6,IF(L23="Mayor",0.8,IF(L23="Catastrófico",1,))))))</f>
        <v/>
      </c>
      <c r="N23" s="207" t="str">
        <f ca="1">IF(OR(AND(H23="Muy Baja",L23="Leve"),AND(H23="Muy Baja",L23="Menor"),AND(H23="Baja",L23="Leve")),"Bajo",IF(OR(AND(H23="Muy baja",L23="Moderado"),AND(H23="Baja",L23="Menor"),AND(H23="Baja",L23="Moderado"),AND(H23="Media",L23="Leve"),AND(H23="Media",L23="Menor"),AND(H23="Media",L23="Moderado"),AND(H23="Alta",L23="Leve"),AND(H23="Alta",L23="Menor")),"Moderado",IF(OR(AND(H23="Muy Baja",L23="Mayor"),AND(H23="Baja",L23="Mayor"),AND(H23="Media",L23="Mayor"),AND(H23="Alta",L23="Moderado"),AND(H23="Alta",L23="Mayor"),AND(H23="Muy Alta",L23="Leve"),AND(H23="Muy Alta",L23="Menor"),AND(H23="Muy Alta",L23="Moderado"),AND(H23="Muy Alta",L23="Mayor")),"Alto",IF(OR(AND(H23="Muy Baja",L23="Catastrófico"),AND(H23="Baja",L23="Catastrófico"),AND(H23="Media",L23="Catastrófico"),AND(H23="Alta",L23="Catastrófico"),AND(H23="Muy Alta",L23="Catastrófico")),"Extremo",""))))</f>
        <v/>
      </c>
      <c r="O23" s="125">
        <v>1</v>
      </c>
      <c r="P23" s="126"/>
      <c r="Q23" s="127" t="str">
        <f>IF(OR(R23="Preventivo",R23="Detectivo"),"Probabilidad",IF(R23="Correctivo","Impacto",""))</f>
        <v/>
      </c>
      <c r="R23" s="128"/>
      <c r="S23" s="128"/>
      <c r="T23" s="129" t="str">
        <f>IF(AND(R23="Preventivo",S23="Automático"),"50%",IF(AND(R23="Preventivo",S23="Manual"),"40%",IF(AND(R23="Detectivo",S23="Automático"),"40%",IF(AND(R23="Detectivo",S23="Manual"),"30%",IF(AND(R23="Correctivo",S23="Automático"),"35%",IF(AND(R23="Correctivo",S23="Manual"),"25%",""))))))</f>
        <v/>
      </c>
      <c r="U23" s="128"/>
      <c r="V23" s="128"/>
      <c r="W23" s="128"/>
      <c r="X23" s="130" t="str">
        <f>IFERROR(IF(Q23="Probabilidad",(I23-(+I23*T23)),IF(Q23="Impacto",I23,"")),"")</f>
        <v/>
      </c>
      <c r="Y23" s="131" t="str">
        <f>IFERROR(IF(X23="","",IF(X23&lt;=0.2,"Muy Baja",IF(X23&lt;=0.4,"Baja",IF(X23&lt;=0.6,"Media",IF(X23&lt;=0.8,"Alta","Muy Alta"))))),"")</f>
        <v/>
      </c>
      <c r="Z23" s="132" t="str">
        <f>+X23</f>
        <v/>
      </c>
      <c r="AA23" s="131" t="str">
        <f>IFERROR(IF(AB23="","",IF(AB23&lt;=0.2,"Leve",IF(AB23&lt;=0.4,"Menor",IF(AB23&lt;=0.6,"Moderado",IF(AB23&lt;=0.8,"Mayor","Catastrófico"))))),"")</f>
        <v/>
      </c>
      <c r="AB23" s="138" t="str">
        <f>IFERROR(IF(Q23="Impacto",(M23-(+M23*T23)),IF(Q23="Probabilidad",M23,"")),"")</f>
        <v/>
      </c>
      <c r="AC23" s="133" t="str">
        <f>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34"/>
      <c r="AE23" s="135"/>
      <c r="AF23" s="135"/>
      <c r="AG23" s="406"/>
      <c r="AH23" s="406"/>
      <c r="AI23" s="135"/>
      <c r="AJ23" s="135"/>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35.25" customHeight="1" x14ac:dyDescent="0.35">
      <c r="A24" s="211"/>
      <c r="B24" s="214"/>
      <c r="C24" s="214"/>
      <c r="D24" s="214"/>
      <c r="E24" s="217"/>
      <c r="F24" s="214"/>
      <c r="G24" s="220"/>
      <c r="H24" s="223"/>
      <c r="I24" s="205"/>
      <c r="J24" s="226"/>
      <c r="K24" s="205">
        <f t="shared" ref="K24:K28" ca="1" si="17">IF(NOT(ISERROR(MATCH(J24,_xlfn.ANCHORARRAY(E35),0))),I37&amp;"Por favor no seleccionar los criterios de impacto",J24)</f>
        <v>0</v>
      </c>
      <c r="L24" s="223"/>
      <c r="M24" s="205"/>
      <c r="N24" s="208"/>
      <c r="O24" s="125">
        <v>2</v>
      </c>
      <c r="P24" s="126"/>
      <c r="Q24" s="127" t="str">
        <f>IF(OR(R24="Preventivo",R24="Detectivo"),"Probabilidad",IF(R24="Correctivo","Impacto",""))</f>
        <v/>
      </c>
      <c r="R24" s="128"/>
      <c r="S24" s="128"/>
      <c r="T24" s="129" t="str">
        <f t="shared" ref="T24:T28" si="18">IF(AND(R24="Preventivo",S24="Automático"),"50%",IF(AND(R24="Preventivo",S24="Manual"),"40%",IF(AND(R24="Detectivo",S24="Automático"),"40%",IF(AND(R24="Detectivo",S24="Manual"),"30%",IF(AND(R24="Correctivo",S24="Automático"),"35%",IF(AND(R24="Correctivo",S24="Manual"),"25%",""))))))</f>
        <v/>
      </c>
      <c r="U24" s="128"/>
      <c r="V24" s="128"/>
      <c r="W24" s="128"/>
      <c r="X24" s="130" t="str">
        <f>IFERROR(IF(AND(Q23="Probabilidad",Q24="Probabilidad"),(Z23-(+Z23*T24)),IF(Q24="Probabilidad",(I23-(+I23*T24)),IF(Q24="Impacto",Z23,""))),"")</f>
        <v/>
      </c>
      <c r="Y24" s="131" t="str">
        <f t="shared" si="1"/>
        <v/>
      </c>
      <c r="Z24" s="132" t="str">
        <f t="shared" ref="Z24:Z28" si="19">+X24</f>
        <v/>
      </c>
      <c r="AA24" s="131" t="str">
        <f t="shared" si="3"/>
        <v/>
      </c>
      <c r="AB24" s="138" t="str">
        <f>IFERROR(IF(AND(Q23="Impacto",Q24="Impacto"),(AB23-(+AB23*T24)),IF(Q24="Impacto",(M23-(+M23*T24)),IF(Q24="Probabilidad",AB23,""))),"")</f>
        <v/>
      </c>
      <c r="AC24" s="133" t="str">
        <f t="shared" ref="AC24:AC25" si="20">IFERROR(IF(OR(AND(Y24="Muy Baja",AA24="Leve"),AND(Y24="Muy Baja",AA24="Menor"),AND(Y24="Baja",AA24="Leve")),"Bajo",IF(OR(AND(Y24="Muy baja",AA24="Moderado"),AND(Y24="Baja",AA24="Menor"),AND(Y24="Baja",AA24="Moderado"),AND(Y24="Media",AA24="Leve"),AND(Y24="Media",AA24="Menor"),AND(Y24="Media",AA24="Moderado"),AND(Y24="Alta",AA24="Leve"),AND(Y24="Alta",AA24="Menor")),"Moderado",IF(OR(AND(Y24="Muy Baja",AA24="Mayor"),AND(Y24="Baja",AA24="Mayor"),AND(Y24="Media",AA24="Mayor"),AND(Y24="Alta",AA24="Moderado"),AND(Y24="Alta",AA24="Mayor"),AND(Y24="Muy Alta",AA24="Leve"),AND(Y24="Muy Alta",AA24="Menor"),AND(Y24="Muy Alta",AA24="Moderado"),AND(Y24="Muy Alta",AA24="Mayor")),"Alto",IF(OR(AND(Y24="Muy Baja",AA24="Catastrófico"),AND(Y24="Baja",AA24="Catastrófico"),AND(Y24="Media",AA24="Catastrófico"),AND(Y24="Alta",AA24="Catastrófico"),AND(Y24="Muy Alta",AA24="Catastrófico")),"Extremo","")))),"")</f>
        <v/>
      </c>
      <c r="AD24" s="134"/>
      <c r="AE24" s="135"/>
      <c r="AF24" s="135"/>
      <c r="AG24" s="406"/>
      <c r="AH24" s="406"/>
      <c r="AI24" s="135"/>
      <c r="AJ24" s="135"/>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35.25" customHeight="1" x14ac:dyDescent="0.35">
      <c r="A25" s="211"/>
      <c r="B25" s="214"/>
      <c r="C25" s="214"/>
      <c r="D25" s="214"/>
      <c r="E25" s="217"/>
      <c r="F25" s="214"/>
      <c r="G25" s="220"/>
      <c r="H25" s="223"/>
      <c r="I25" s="205"/>
      <c r="J25" s="226"/>
      <c r="K25" s="205">
        <f t="shared" ca="1" si="17"/>
        <v>0</v>
      </c>
      <c r="L25" s="223"/>
      <c r="M25" s="205"/>
      <c r="N25" s="208"/>
      <c r="O25" s="125">
        <v>3</v>
      </c>
      <c r="P25" s="136"/>
      <c r="Q25" s="127" t="str">
        <f>IF(OR(R25="Preventivo",R25="Detectivo"),"Probabilidad",IF(R25="Correctivo","Impacto",""))</f>
        <v/>
      </c>
      <c r="R25" s="128"/>
      <c r="S25" s="128"/>
      <c r="T25" s="129" t="str">
        <f t="shared" si="18"/>
        <v/>
      </c>
      <c r="U25" s="128"/>
      <c r="V25" s="128"/>
      <c r="W25" s="128"/>
      <c r="X25" s="130" t="str">
        <f>IFERROR(IF(AND(Q24="Probabilidad",Q25="Probabilidad"),(Z24-(+Z24*T25)),IF(AND(Q24="Impacto",Q25="Probabilidad"),(Z23-(+Z23*T25)),IF(Q25="Impacto",Z24,""))),"")</f>
        <v/>
      </c>
      <c r="Y25" s="131" t="str">
        <f t="shared" si="1"/>
        <v/>
      </c>
      <c r="Z25" s="132" t="str">
        <f t="shared" si="19"/>
        <v/>
      </c>
      <c r="AA25" s="131" t="str">
        <f t="shared" si="3"/>
        <v/>
      </c>
      <c r="AB25" s="138" t="str">
        <f>IFERROR(IF(AND(Q24="Impacto",Q25="Impacto"),(AB24-(+AB24*T25)),IF(AND(Q24="Probabilidad",Q25="Impacto"),(AB23-(+AB23*T25)),IF(Q25="Probabilidad",AB24,""))),"")</f>
        <v/>
      </c>
      <c r="AC25" s="133" t="str">
        <f t="shared" si="20"/>
        <v/>
      </c>
      <c r="AD25" s="134"/>
      <c r="AE25" s="135"/>
      <c r="AF25" s="135"/>
      <c r="AG25" s="406"/>
      <c r="AH25" s="406"/>
      <c r="AI25" s="135"/>
      <c r="AJ25" s="135"/>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35.25" customHeight="1" x14ac:dyDescent="0.35">
      <c r="A26" s="211"/>
      <c r="B26" s="214"/>
      <c r="C26" s="214"/>
      <c r="D26" s="214"/>
      <c r="E26" s="217"/>
      <c r="F26" s="214"/>
      <c r="G26" s="220"/>
      <c r="H26" s="223"/>
      <c r="I26" s="205"/>
      <c r="J26" s="226"/>
      <c r="K26" s="205">
        <f t="shared" ca="1" si="17"/>
        <v>0</v>
      </c>
      <c r="L26" s="223"/>
      <c r="M26" s="205"/>
      <c r="N26" s="208"/>
      <c r="O26" s="125">
        <v>4</v>
      </c>
      <c r="P26" s="126"/>
      <c r="Q26" s="127" t="str">
        <f t="shared" ref="Q26:Q28" si="21">IF(OR(R26="Preventivo",R26="Detectivo"),"Probabilidad",IF(R26="Correctivo","Impacto",""))</f>
        <v/>
      </c>
      <c r="R26" s="128"/>
      <c r="S26" s="128"/>
      <c r="T26" s="129" t="str">
        <f t="shared" si="18"/>
        <v/>
      </c>
      <c r="U26" s="128"/>
      <c r="V26" s="128"/>
      <c r="W26" s="128"/>
      <c r="X26" s="130" t="str">
        <f t="shared" ref="X26:X28" si="22">IFERROR(IF(AND(Q25="Probabilidad",Q26="Probabilidad"),(Z25-(+Z25*T26)),IF(AND(Q25="Impacto",Q26="Probabilidad"),(Z24-(+Z24*T26)),IF(Q26="Impacto",Z25,""))),"")</f>
        <v/>
      </c>
      <c r="Y26" s="131" t="str">
        <f t="shared" si="1"/>
        <v/>
      </c>
      <c r="Z26" s="132" t="str">
        <f t="shared" si="19"/>
        <v/>
      </c>
      <c r="AA26" s="131" t="str">
        <f t="shared" si="3"/>
        <v/>
      </c>
      <c r="AB26" s="138" t="str">
        <f t="shared" ref="AB26:AB28" si="23">IFERROR(IF(AND(Q25="Impacto",Q26="Impacto"),(AB25-(+AB25*T26)),IF(AND(Q25="Probabilidad",Q26="Impacto"),(AB24-(+AB24*T26)),IF(Q26="Probabilidad",AB25,""))),"")</f>
        <v/>
      </c>
      <c r="AC26" s="133" t="str">
        <f>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4"/>
      <c r="AE26" s="135"/>
      <c r="AF26" s="135"/>
      <c r="AG26" s="406"/>
      <c r="AH26" s="406"/>
      <c r="AI26" s="135"/>
      <c r="AJ26" s="135"/>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35.25" customHeight="1" x14ac:dyDescent="0.35">
      <c r="A27" s="211"/>
      <c r="B27" s="214"/>
      <c r="C27" s="214"/>
      <c r="D27" s="214"/>
      <c r="E27" s="217"/>
      <c r="F27" s="214"/>
      <c r="G27" s="220"/>
      <c r="H27" s="223"/>
      <c r="I27" s="205"/>
      <c r="J27" s="226"/>
      <c r="K27" s="205">
        <f t="shared" ca="1" si="17"/>
        <v>0</v>
      </c>
      <c r="L27" s="223"/>
      <c r="M27" s="205"/>
      <c r="N27" s="208"/>
      <c r="O27" s="125">
        <v>5</v>
      </c>
      <c r="P27" s="126"/>
      <c r="Q27" s="127" t="str">
        <f t="shared" si="21"/>
        <v/>
      </c>
      <c r="R27" s="128"/>
      <c r="S27" s="128"/>
      <c r="T27" s="129" t="str">
        <f t="shared" si="18"/>
        <v/>
      </c>
      <c r="U27" s="128"/>
      <c r="V27" s="128"/>
      <c r="W27" s="128"/>
      <c r="X27" s="137" t="str">
        <f t="shared" si="22"/>
        <v/>
      </c>
      <c r="Y27" s="131" t="str">
        <f>IFERROR(IF(X27="","",IF(X27&lt;=0.2,"Muy Baja",IF(X27&lt;=0.4,"Baja",IF(X27&lt;=0.6,"Media",IF(X27&lt;=0.8,"Alta","Muy Alta"))))),"")</f>
        <v/>
      </c>
      <c r="Z27" s="132" t="str">
        <f t="shared" si="19"/>
        <v/>
      </c>
      <c r="AA27" s="131" t="str">
        <f t="shared" si="3"/>
        <v/>
      </c>
      <c r="AB27" s="138" t="str">
        <f t="shared" si="23"/>
        <v/>
      </c>
      <c r="AC27" s="133" t="str">
        <f t="shared" ref="AC27:AC28" si="24">IFERROR(IF(OR(AND(Y27="Muy Baja",AA27="Leve"),AND(Y27="Muy Baja",AA27="Menor"),AND(Y27="Baja",AA27="Leve")),"Bajo",IF(OR(AND(Y27="Muy baja",AA27="Moderado"),AND(Y27="Baja",AA27="Menor"),AND(Y27="Baja",AA27="Moderado"),AND(Y27="Media",AA27="Leve"),AND(Y27="Media",AA27="Menor"),AND(Y27="Media",AA27="Moderado"),AND(Y27="Alta",AA27="Leve"),AND(Y27="Alta",AA27="Menor")),"Moderado",IF(OR(AND(Y27="Muy Baja",AA27="Mayor"),AND(Y27="Baja",AA27="Mayor"),AND(Y27="Media",AA27="Mayor"),AND(Y27="Alta",AA27="Moderado"),AND(Y27="Alta",AA27="Mayor"),AND(Y27="Muy Alta",AA27="Leve"),AND(Y27="Muy Alta",AA27="Menor"),AND(Y27="Muy Alta",AA27="Moderado"),AND(Y27="Muy Alta",AA27="Mayor")),"Alto",IF(OR(AND(Y27="Muy Baja",AA27="Catastrófico"),AND(Y27="Baja",AA27="Catastrófico"),AND(Y27="Media",AA27="Catastrófico"),AND(Y27="Alta",AA27="Catastrófico"),AND(Y27="Muy Alta",AA27="Catastrófico")),"Extremo","")))),"")</f>
        <v/>
      </c>
      <c r="AD27" s="134"/>
      <c r="AE27" s="135"/>
      <c r="AF27" s="135"/>
      <c r="AG27" s="406"/>
      <c r="AH27" s="406"/>
      <c r="AI27" s="135"/>
      <c r="AJ27" s="135"/>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35.25" customHeight="1" x14ac:dyDescent="0.35">
      <c r="A28" s="212"/>
      <c r="B28" s="215"/>
      <c r="C28" s="215"/>
      <c r="D28" s="215"/>
      <c r="E28" s="218"/>
      <c r="F28" s="215"/>
      <c r="G28" s="221"/>
      <c r="H28" s="224"/>
      <c r="I28" s="206"/>
      <c r="J28" s="227"/>
      <c r="K28" s="206">
        <f t="shared" ca="1" si="17"/>
        <v>0</v>
      </c>
      <c r="L28" s="224"/>
      <c r="M28" s="206"/>
      <c r="N28" s="209"/>
      <c r="O28" s="125">
        <v>6</v>
      </c>
      <c r="P28" s="126"/>
      <c r="Q28" s="127" t="str">
        <f t="shared" si="21"/>
        <v/>
      </c>
      <c r="R28" s="128"/>
      <c r="S28" s="128"/>
      <c r="T28" s="129" t="str">
        <f t="shared" si="18"/>
        <v/>
      </c>
      <c r="U28" s="128"/>
      <c r="V28" s="128"/>
      <c r="W28" s="128"/>
      <c r="X28" s="130" t="str">
        <f t="shared" si="22"/>
        <v/>
      </c>
      <c r="Y28" s="131" t="str">
        <f t="shared" si="1"/>
        <v/>
      </c>
      <c r="Z28" s="132" t="str">
        <f t="shared" si="19"/>
        <v/>
      </c>
      <c r="AA28" s="131" t="str">
        <f t="shared" si="3"/>
        <v/>
      </c>
      <c r="AB28" s="138" t="str">
        <f t="shared" si="23"/>
        <v/>
      </c>
      <c r="AC28" s="133" t="str">
        <f t="shared" si="24"/>
        <v/>
      </c>
      <c r="AD28" s="134"/>
      <c r="AE28" s="135"/>
      <c r="AF28" s="135"/>
      <c r="AG28" s="406"/>
      <c r="AH28" s="406"/>
      <c r="AI28" s="135"/>
      <c r="AJ28" s="135"/>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35.25" customHeight="1" x14ac:dyDescent="0.35">
      <c r="A29" s="210">
        <v>5</v>
      </c>
      <c r="B29" s="213"/>
      <c r="C29" s="213"/>
      <c r="D29" s="213"/>
      <c r="E29" s="216"/>
      <c r="F29" s="213"/>
      <c r="G29" s="219"/>
      <c r="H29" s="222" t="str">
        <f>IF(G29&lt;=0,"",IF(G29&lt;=2,"Muy Baja",IF(G29&lt;=24,"Baja",IF(G29&lt;=500,"Media",IF(G29&lt;=5000,"Alta","Muy Alta")))))</f>
        <v/>
      </c>
      <c r="I29" s="204" t="str">
        <f>IF(H29="","",IF(H29="Muy Baja",0.2,IF(H29="Baja",0.4,IF(H29="Media",0.6,IF(H29="Alta",0.8,IF(H29="Muy Alta",1,))))))</f>
        <v/>
      </c>
      <c r="J29" s="225"/>
      <c r="K29" s="204">
        <f ca="1">IF(NOT(ISERROR(MATCH(J29,'Tabla Impacto'!$B$221:$B$223,0))),'Tabla Impacto'!$F$223&amp;"Por favor no seleccionar los criterios de impacto(Afectación Económica o presupuestal y Pérdida Reputacional)",J29)</f>
        <v>0</v>
      </c>
      <c r="L29" s="222" t="str">
        <f ca="1">IF(OR(K29='Tabla Impacto'!$C$11,K29='Tabla Impacto'!$D$11),"Leve",IF(OR(K29='Tabla Impacto'!$C$12,K29='Tabla Impacto'!$D$12),"Menor",IF(OR(K29='Tabla Impacto'!$C$13,K29='Tabla Impacto'!$D$13),"Moderado",IF(OR(K29='Tabla Impacto'!$C$14,K29='Tabla Impacto'!$D$14),"Mayor",IF(OR(K29='Tabla Impacto'!$C$15,K29='Tabla Impacto'!$D$15),"Catastrófico","")))))</f>
        <v/>
      </c>
      <c r="M29" s="204" t="str">
        <f ca="1">IF(L29="","",IF(L29="Leve",0.2,IF(L29="Menor",0.4,IF(L29="Moderado",0.6,IF(L29="Mayor",0.8,IF(L29="Catastrófico",1,))))))</f>
        <v/>
      </c>
      <c r="N29" s="207" t="str">
        <f ca="1">IF(OR(AND(H29="Muy Baja",L29="Leve"),AND(H29="Muy Baja",L29="Menor"),AND(H29="Baja",L29="Leve")),"Bajo",IF(OR(AND(H29="Muy baja",L29="Moderado"),AND(H29="Baja",L29="Menor"),AND(H29="Baja",L29="Moderado"),AND(H29="Media",L29="Leve"),AND(H29="Media",L29="Menor"),AND(H29="Media",L29="Moderado"),AND(H29="Alta",L29="Leve"),AND(H29="Alta",L29="Menor")),"Moderado",IF(OR(AND(H29="Muy Baja",L29="Mayor"),AND(H29="Baja",L29="Mayor"),AND(H29="Media",L29="Mayor"),AND(H29="Alta",L29="Moderado"),AND(H29="Alta",L29="Mayor"),AND(H29="Muy Alta",L29="Leve"),AND(H29="Muy Alta",L29="Menor"),AND(H29="Muy Alta",L29="Moderado"),AND(H29="Muy Alta",L29="Mayor")),"Alto",IF(OR(AND(H29="Muy Baja",L29="Catastrófico"),AND(H29="Baja",L29="Catastrófico"),AND(H29="Media",L29="Catastrófico"),AND(H29="Alta",L29="Catastrófico"),AND(H29="Muy Alta",L29="Catastrófico")),"Extremo",""))))</f>
        <v/>
      </c>
      <c r="O29" s="125">
        <v>1</v>
      </c>
      <c r="P29" s="126"/>
      <c r="Q29" s="127" t="str">
        <f>IF(OR(R29="Preventivo",R29="Detectivo"),"Probabilidad",IF(R29="Correctivo","Impacto",""))</f>
        <v/>
      </c>
      <c r="R29" s="128"/>
      <c r="S29" s="128"/>
      <c r="T29" s="129" t="str">
        <f>IF(AND(R29="Preventivo",S29="Automático"),"50%",IF(AND(R29="Preventivo",S29="Manual"),"40%",IF(AND(R29="Detectivo",S29="Automático"),"40%",IF(AND(R29="Detectivo",S29="Manual"),"30%",IF(AND(R29="Correctivo",S29="Automático"),"35%",IF(AND(R29="Correctivo",S29="Manual"),"25%",""))))))</f>
        <v/>
      </c>
      <c r="U29" s="128"/>
      <c r="V29" s="128"/>
      <c r="W29" s="128"/>
      <c r="X29" s="130" t="str">
        <f>IFERROR(IF(Q29="Probabilidad",(I29-(+I29*T29)),IF(Q29="Impacto",I29,"")),"")</f>
        <v/>
      </c>
      <c r="Y29" s="131" t="str">
        <f>IFERROR(IF(X29="","",IF(X29&lt;=0.2,"Muy Baja",IF(X29&lt;=0.4,"Baja",IF(X29&lt;=0.6,"Media",IF(X29&lt;=0.8,"Alta","Muy Alta"))))),"")</f>
        <v/>
      </c>
      <c r="Z29" s="132" t="str">
        <f>+X29</f>
        <v/>
      </c>
      <c r="AA29" s="131" t="str">
        <f>IFERROR(IF(AB29="","",IF(AB29&lt;=0.2,"Leve",IF(AB29&lt;=0.4,"Menor",IF(AB29&lt;=0.6,"Moderado",IF(AB29&lt;=0.8,"Mayor","Catastrófico"))))),"")</f>
        <v/>
      </c>
      <c r="AB29" s="138" t="str">
        <f>IFERROR(IF(Q29="Impacto",(M29-(+M29*T29)),IF(Q29="Probabilidad",M29,"")),"")</f>
        <v/>
      </c>
      <c r="AC29" s="133" t="str">
        <f>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34"/>
      <c r="AE29" s="135"/>
      <c r="AF29" s="135"/>
      <c r="AG29" s="406"/>
      <c r="AH29" s="406"/>
      <c r="AI29" s="135"/>
      <c r="AJ29" s="135"/>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35.25" customHeight="1" x14ac:dyDescent="0.35">
      <c r="A30" s="211"/>
      <c r="B30" s="214"/>
      <c r="C30" s="214"/>
      <c r="D30" s="214"/>
      <c r="E30" s="217"/>
      <c r="F30" s="214"/>
      <c r="G30" s="220"/>
      <c r="H30" s="223"/>
      <c r="I30" s="205"/>
      <c r="J30" s="226"/>
      <c r="K30" s="205">
        <f t="shared" ref="K30:K34" ca="1" si="25">IF(NOT(ISERROR(MATCH(J30,_xlfn.ANCHORARRAY(E41),0))),I43&amp;"Por favor no seleccionar los criterios de impacto",J30)</f>
        <v>0</v>
      </c>
      <c r="L30" s="223"/>
      <c r="M30" s="205"/>
      <c r="N30" s="208"/>
      <c r="O30" s="125">
        <v>2</v>
      </c>
      <c r="P30" s="126"/>
      <c r="Q30" s="127" t="str">
        <f>IF(OR(R30="Preventivo",R30="Detectivo"),"Probabilidad",IF(R30="Correctivo","Impacto",""))</f>
        <v/>
      </c>
      <c r="R30" s="128"/>
      <c r="S30" s="128"/>
      <c r="T30" s="129" t="str">
        <f t="shared" ref="T30:T34" si="26">IF(AND(R30="Preventivo",S30="Automático"),"50%",IF(AND(R30="Preventivo",S30="Manual"),"40%",IF(AND(R30="Detectivo",S30="Automático"),"40%",IF(AND(R30="Detectivo",S30="Manual"),"30%",IF(AND(R30="Correctivo",S30="Automático"),"35%",IF(AND(R30="Correctivo",S30="Manual"),"25%",""))))))</f>
        <v/>
      </c>
      <c r="U30" s="128"/>
      <c r="V30" s="128"/>
      <c r="W30" s="128"/>
      <c r="X30" s="130" t="str">
        <f>IFERROR(IF(AND(Q29="Probabilidad",Q30="Probabilidad"),(Z29-(+Z29*T30)),IF(Q30="Probabilidad",(I29-(+I29*T30)),IF(Q30="Impacto",Z29,""))),"")</f>
        <v/>
      </c>
      <c r="Y30" s="131" t="str">
        <f t="shared" si="1"/>
        <v/>
      </c>
      <c r="Z30" s="132" t="str">
        <f t="shared" ref="Z30:Z34" si="27">+X30</f>
        <v/>
      </c>
      <c r="AA30" s="131" t="str">
        <f t="shared" si="3"/>
        <v/>
      </c>
      <c r="AB30" s="138" t="str">
        <f>IFERROR(IF(AND(Q29="Impacto",Q30="Impacto"),(AB29-(+AB29*T30)),IF(Q30="Impacto",(M29-(+M29*T30)),IF(Q30="Probabilidad",AB29,""))),"")</f>
        <v/>
      </c>
      <c r="AC30" s="133" t="str">
        <f t="shared" ref="AC30:AC31" si="28">IFERROR(IF(OR(AND(Y30="Muy Baja",AA30="Leve"),AND(Y30="Muy Baja",AA30="Menor"),AND(Y30="Baja",AA30="Leve")),"Bajo",IF(OR(AND(Y30="Muy baja",AA30="Moderado"),AND(Y30="Baja",AA30="Menor"),AND(Y30="Baja",AA30="Moderado"),AND(Y30="Media",AA30="Leve"),AND(Y30="Media",AA30="Menor"),AND(Y30="Media",AA30="Moderado"),AND(Y30="Alta",AA30="Leve"),AND(Y30="Alta",AA30="Menor")),"Moderado",IF(OR(AND(Y30="Muy Baja",AA30="Mayor"),AND(Y30="Baja",AA30="Mayor"),AND(Y30="Media",AA30="Mayor"),AND(Y30="Alta",AA30="Moderado"),AND(Y30="Alta",AA30="Mayor"),AND(Y30="Muy Alta",AA30="Leve"),AND(Y30="Muy Alta",AA30="Menor"),AND(Y30="Muy Alta",AA30="Moderado"),AND(Y30="Muy Alta",AA30="Mayor")),"Alto",IF(OR(AND(Y30="Muy Baja",AA30="Catastrófico"),AND(Y30="Baja",AA30="Catastrófico"),AND(Y30="Media",AA30="Catastrófico"),AND(Y30="Alta",AA30="Catastrófico"),AND(Y30="Muy Alta",AA30="Catastrófico")),"Extremo","")))),"")</f>
        <v/>
      </c>
      <c r="AD30" s="134"/>
      <c r="AE30" s="135"/>
      <c r="AF30" s="135"/>
      <c r="AG30" s="406"/>
      <c r="AH30" s="406"/>
      <c r="AI30" s="135"/>
      <c r="AJ30" s="135"/>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35.25" customHeight="1" x14ac:dyDescent="0.35">
      <c r="A31" s="211"/>
      <c r="B31" s="214"/>
      <c r="C31" s="214"/>
      <c r="D31" s="214"/>
      <c r="E31" s="217"/>
      <c r="F31" s="214"/>
      <c r="G31" s="220"/>
      <c r="H31" s="223"/>
      <c r="I31" s="205"/>
      <c r="J31" s="226"/>
      <c r="K31" s="205">
        <f t="shared" ca="1" si="25"/>
        <v>0</v>
      </c>
      <c r="L31" s="223"/>
      <c r="M31" s="205"/>
      <c r="N31" s="208"/>
      <c r="O31" s="125">
        <v>3</v>
      </c>
      <c r="P31" s="136"/>
      <c r="Q31" s="127" t="str">
        <f>IF(OR(R31="Preventivo",R31="Detectivo"),"Probabilidad",IF(R31="Correctivo","Impacto",""))</f>
        <v/>
      </c>
      <c r="R31" s="128"/>
      <c r="S31" s="128"/>
      <c r="T31" s="129" t="str">
        <f t="shared" si="26"/>
        <v/>
      </c>
      <c r="U31" s="128"/>
      <c r="V31" s="128"/>
      <c r="W31" s="128"/>
      <c r="X31" s="130" t="str">
        <f>IFERROR(IF(AND(Q30="Probabilidad",Q31="Probabilidad"),(Z30-(+Z30*T31)),IF(AND(Q30="Impacto",Q31="Probabilidad"),(Z29-(+Z29*T31)),IF(Q31="Impacto",Z30,""))),"")</f>
        <v/>
      </c>
      <c r="Y31" s="131" t="str">
        <f t="shared" si="1"/>
        <v/>
      </c>
      <c r="Z31" s="132" t="str">
        <f t="shared" si="27"/>
        <v/>
      </c>
      <c r="AA31" s="131" t="str">
        <f t="shared" si="3"/>
        <v/>
      </c>
      <c r="AB31" s="138" t="str">
        <f>IFERROR(IF(AND(Q30="Impacto",Q31="Impacto"),(AB30-(+AB30*T31)),IF(AND(Q30="Probabilidad",Q31="Impacto"),(AB29-(+AB29*T31)),IF(Q31="Probabilidad",AB30,""))),"")</f>
        <v/>
      </c>
      <c r="AC31" s="133" t="str">
        <f t="shared" si="28"/>
        <v/>
      </c>
      <c r="AD31" s="134"/>
      <c r="AE31" s="135"/>
      <c r="AF31" s="135"/>
      <c r="AG31" s="406"/>
      <c r="AH31" s="406"/>
      <c r="AI31" s="135"/>
      <c r="AJ31" s="135"/>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35.25" customHeight="1" x14ac:dyDescent="0.35">
      <c r="A32" s="211"/>
      <c r="B32" s="214"/>
      <c r="C32" s="214"/>
      <c r="D32" s="214"/>
      <c r="E32" s="217"/>
      <c r="F32" s="214"/>
      <c r="G32" s="220"/>
      <c r="H32" s="223"/>
      <c r="I32" s="205"/>
      <c r="J32" s="226"/>
      <c r="K32" s="205">
        <f t="shared" ca="1" si="25"/>
        <v>0</v>
      </c>
      <c r="L32" s="223"/>
      <c r="M32" s="205"/>
      <c r="N32" s="208"/>
      <c r="O32" s="125">
        <v>4</v>
      </c>
      <c r="P32" s="126"/>
      <c r="Q32" s="127" t="str">
        <f t="shared" ref="Q32:Q34" si="29">IF(OR(R32="Preventivo",R32="Detectivo"),"Probabilidad",IF(R32="Correctivo","Impacto",""))</f>
        <v/>
      </c>
      <c r="R32" s="128"/>
      <c r="S32" s="128"/>
      <c r="T32" s="129" t="str">
        <f t="shared" si="26"/>
        <v/>
      </c>
      <c r="U32" s="128"/>
      <c r="V32" s="128"/>
      <c r="W32" s="128"/>
      <c r="X32" s="130" t="str">
        <f t="shared" ref="X32:X34" si="30">IFERROR(IF(AND(Q31="Probabilidad",Q32="Probabilidad"),(Z31-(+Z31*T32)),IF(AND(Q31="Impacto",Q32="Probabilidad"),(Z30-(+Z30*T32)),IF(Q32="Impacto",Z31,""))),"")</f>
        <v/>
      </c>
      <c r="Y32" s="131" t="str">
        <f t="shared" si="1"/>
        <v/>
      </c>
      <c r="Z32" s="132" t="str">
        <f t="shared" si="27"/>
        <v/>
      </c>
      <c r="AA32" s="131" t="str">
        <f t="shared" si="3"/>
        <v/>
      </c>
      <c r="AB32" s="138" t="str">
        <f t="shared" ref="AB32:AB34" si="31">IFERROR(IF(AND(Q31="Impacto",Q32="Impacto"),(AB31-(+AB31*T32)),IF(AND(Q31="Probabilidad",Q32="Impacto"),(AB30-(+AB30*T32)),IF(Q32="Probabilidad",AB31,""))),"")</f>
        <v/>
      </c>
      <c r="AC32" s="133" t="str">
        <f>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4"/>
      <c r="AE32" s="135"/>
      <c r="AF32" s="135"/>
      <c r="AG32" s="406"/>
      <c r="AH32" s="406"/>
      <c r="AI32" s="135"/>
      <c r="AJ32" s="135"/>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35.25" customHeight="1" x14ac:dyDescent="0.35">
      <c r="A33" s="211"/>
      <c r="B33" s="214"/>
      <c r="C33" s="214"/>
      <c r="D33" s="214"/>
      <c r="E33" s="217"/>
      <c r="F33" s="214"/>
      <c r="G33" s="220"/>
      <c r="H33" s="223"/>
      <c r="I33" s="205"/>
      <c r="J33" s="226"/>
      <c r="K33" s="205">
        <f t="shared" ca="1" si="25"/>
        <v>0</v>
      </c>
      <c r="L33" s="223"/>
      <c r="M33" s="205"/>
      <c r="N33" s="208"/>
      <c r="O33" s="125">
        <v>5</v>
      </c>
      <c r="P33" s="126"/>
      <c r="Q33" s="127" t="str">
        <f t="shared" si="29"/>
        <v/>
      </c>
      <c r="R33" s="128"/>
      <c r="S33" s="128"/>
      <c r="T33" s="129" t="str">
        <f t="shared" si="26"/>
        <v/>
      </c>
      <c r="U33" s="128"/>
      <c r="V33" s="128"/>
      <c r="W33" s="128"/>
      <c r="X33" s="130" t="str">
        <f t="shared" si="30"/>
        <v/>
      </c>
      <c r="Y33" s="131" t="str">
        <f t="shared" si="1"/>
        <v/>
      </c>
      <c r="Z33" s="132" t="str">
        <f t="shared" si="27"/>
        <v/>
      </c>
      <c r="AA33" s="131" t="str">
        <f t="shared" si="3"/>
        <v/>
      </c>
      <c r="AB33" s="138" t="str">
        <f t="shared" si="31"/>
        <v/>
      </c>
      <c r="AC33" s="133" t="str">
        <f t="shared" ref="AC33:AC34" si="32">IFERROR(IF(OR(AND(Y33="Muy Baja",AA33="Leve"),AND(Y33="Muy Baja",AA33="Menor"),AND(Y33="Baja",AA33="Leve")),"Bajo",IF(OR(AND(Y33="Muy baja",AA33="Moderado"),AND(Y33="Baja",AA33="Menor"),AND(Y33="Baja",AA33="Moderado"),AND(Y33="Media",AA33="Leve"),AND(Y33="Media",AA33="Menor"),AND(Y33="Media",AA33="Moderado"),AND(Y33="Alta",AA33="Leve"),AND(Y33="Alta",AA33="Menor")),"Moderado",IF(OR(AND(Y33="Muy Baja",AA33="Mayor"),AND(Y33="Baja",AA33="Mayor"),AND(Y33="Media",AA33="Mayor"),AND(Y33="Alta",AA33="Moderado"),AND(Y33="Alta",AA33="Mayor"),AND(Y33="Muy Alta",AA33="Leve"),AND(Y33="Muy Alta",AA33="Menor"),AND(Y33="Muy Alta",AA33="Moderado"),AND(Y33="Muy Alta",AA33="Mayor")),"Alto",IF(OR(AND(Y33="Muy Baja",AA33="Catastrófico"),AND(Y33="Baja",AA33="Catastrófico"),AND(Y33="Media",AA33="Catastrófico"),AND(Y33="Alta",AA33="Catastrófico"),AND(Y33="Muy Alta",AA33="Catastrófico")),"Extremo","")))),"")</f>
        <v/>
      </c>
      <c r="AD33" s="134"/>
      <c r="AE33" s="135"/>
      <c r="AF33" s="135"/>
      <c r="AG33" s="406"/>
      <c r="AH33" s="406"/>
      <c r="AI33" s="135"/>
      <c r="AJ33" s="135"/>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35.25" customHeight="1" x14ac:dyDescent="0.35">
      <c r="A34" s="212"/>
      <c r="B34" s="215"/>
      <c r="C34" s="215"/>
      <c r="D34" s="215"/>
      <c r="E34" s="218"/>
      <c r="F34" s="215"/>
      <c r="G34" s="221"/>
      <c r="H34" s="224"/>
      <c r="I34" s="206"/>
      <c r="J34" s="227"/>
      <c r="K34" s="206">
        <f t="shared" ca="1" si="25"/>
        <v>0</v>
      </c>
      <c r="L34" s="224"/>
      <c r="M34" s="206"/>
      <c r="N34" s="209"/>
      <c r="O34" s="125">
        <v>6</v>
      </c>
      <c r="P34" s="126"/>
      <c r="Q34" s="127" t="str">
        <f t="shared" si="29"/>
        <v/>
      </c>
      <c r="R34" s="128"/>
      <c r="S34" s="128"/>
      <c r="T34" s="129" t="str">
        <f t="shared" si="26"/>
        <v/>
      </c>
      <c r="U34" s="128"/>
      <c r="V34" s="128"/>
      <c r="W34" s="128"/>
      <c r="X34" s="130" t="str">
        <f t="shared" si="30"/>
        <v/>
      </c>
      <c r="Y34" s="131" t="str">
        <f t="shared" si="1"/>
        <v/>
      </c>
      <c r="Z34" s="132" t="str">
        <f t="shared" si="27"/>
        <v/>
      </c>
      <c r="AA34" s="131" t="str">
        <f t="shared" si="3"/>
        <v/>
      </c>
      <c r="AB34" s="138" t="str">
        <f t="shared" si="31"/>
        <v/>
      </c>
      <c r="AC34" s="133" t="str">
        <f t="shared" si="32"/>
        <v/>
      </c>
      <c r="AD34" s="134"/>
      <c r="AE34" s="135"/>
      <c r="AF34" s="135"/>
      <c r="AG34" s="406"/>
      <c r="AH34" s="406"/>
      <c r="AI34" s="135"/>
      <c r="AJ34" s="135"/>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35.25" customHeight="1" x14ac:dyDescent="0.35">
      <c r="A35" s="210">
        <v>6</v>
      </c>
      <c r="B35" s="213"/>
      <c r="C35" s="213"/>
      <c r="D35" s="213"/>
      <c r="E35" s="216"/>
      <c r="F35" s="213"/>
      <c r="G35" s="219"/>
      <c r="H35" s="222" t="str">
        <f>IF(G35&lt;=0,"",IF(G35&lt;=2,"Muy Baja",IF(G35&lt;=24,"Baja",IF(G35&lt;=500,"Media",IF(G35&lt;=5000,"Alta","Muy Alta")))))</f>
        <v/>
      </c>
      <c r="I35" s="204" t="str">
        <f>IF(H35="","",IF(H35="Muy Baja",0.2,IF(H35="Baja",0.4,IF(H35="Media",0.6,IF(H35="Alta",0.8,IF(H35="Muy Alta",1,))))))</f>
        <v/>
      </c>
      <c r="J35" s="225"/>
      <c r="K35" s="204">
        <f ca="1">IF(NOT(ISERROR(MATCH(J35,'Tabla Impacto'!$B$221:$B$223,0))),'Tabla Impacto'!$F$223&amp;"Por favor no seleccionar los criterios de impacto(Afectación Económica o presupuestal y Pérdida Reputacional)",J35)</f>
        <v>0</v>
      </c>
      <c r="L35" s="222" t="str">
        <f ca="1">IF(OR(K35='Tabla Impacto'!$C$11,K35='Tabla Impacto'!$D$11),"Leve",IF(OR(K35='Tabla Impacto'!$C$12,K35='Tabla Impacto'!$D$12),"Menor",IF(OR(K35='Tabla Impacto'!$C$13,K35='Tabla Impacto'!$D$13),"Moderado",IF(OR(K35='Tabla Impacto'!$C$14,K35='Tabla Impacto'!$D$14),"Mayor",IF(OR(K35='Tabla Impacto'!$C$15,K35='Tabla Impacto'!$D$15),"Catastrófico","")))))</f>
        <v/>
      </c>
      <c r="M35" s="204" t="str">
        <f ca="1">IF(L35="","",IF(L35="Leve",0.2,IF(L35="Menor",0.4,IF(L35="Moderado",0.6,IF(L35="Mayor",0.8,IF(L35="Catastrófico",1,))))))</f>
        <v/>
      </c>
      <c r="N35" s="207" t="str">
        <f ca="1">IF(OR(AND(H35="Muy Baja",L35="Leve"),AND(H35="Muy Baja",L35="Menor"),AND(H35="Baja",L35="Leve")),"Bajo",IF(OR(AND(H35="Muy baja",L35="Moderado"),AND(H35="Baja",L35="Menor"),AND(H35="Baja",L35="Moderado"),AND(H35="Media",L35="Leve"),AND(H35="Media",L35="Menor"),AND(H35="Media",L35="Moderado"),AND(H35="Alta",L35="Leve"),AND(H35="Alta",L35="Menor")),"Moderado",IF(OR(AND(H35="Muy Baja",L35="Mayor"),AND(H35="Baja",L35="Mayor"),AND(H35="Media",L35="Mayor"),AND(H35="Alta",L35="Moderado"),AND(H35="Alta",L35="Mayor"),AND(H35="Muy Alta",L35="Leve"),AND(H35="Muy Alta",L35="Menor"),AND(H35="Muy Alta",L35="Moderado"),AND(H35="Muy Alta",L35="Mayor")),"Alto",IF(OR(AND(H35="Muy Baja",L35="Catastrófico"),AND(H35="Baja",L35="Catastrófico"),AND(H35="Media",L35="Catastrófico"),AND(H35="Alta",L35="Catastrófico"),AND(H35="Muy Alta",L35="Catastrófico")),"Extremo",""))))</f>
        <v/>
      </c>
      <c r="O35" s="125">
        <v>1</v>
      </c>
      <c r="P35" s="126"/>
      <c r="Q35" s="127" t="str">
        <f>IF(OR(R35="Preventivo",R35="Detectivo"),"Probabilidad",IF(R35="Correctivo","Impacto",""))</f>
        <v/>
      </c>
      <c r="R35" s="128"/>
      <c r="S35" s="128"/>
      <c r="T35" s="129" t="str">
        <f>IF(AND(R35="Preventivo",S35="Automático"),"50%",IF(AND(R35="Preventivo",S35="Manual"),"40%",IF(AND(R35="Detectivo",S35="Automático"),"40%",IF(AND(R35="Detectivo",S35="Manual"),"30%",IF(AND(R35="Correctivo",S35="Automático"),"35%",IF(AND(R35="Correctivo",S35="Manual"),"25%",""))))))</f>
        <v/>
      </c>
      <c r="U35" s="128"/>
      <c r="V35" s="128"/>
      <c r="W35" s="128"/>
      <c r="X35" s="130" t="str">
        <f>IFERROR(IF(Q35="Probabilidad",(I35-(+I35*T35)),IF(Q35="Impacto",I35,"")),"")</f>
        <v/>
      </c>
      <c r="Y35" s="131" t="str">
        <f>IFERROR(IF(X35="","",IF(X35&lt;=0.2,"Muy Baja",IF(X35&lt;=0.4,"Baja",IF(X35&lt;=0.6,"Media",IF(X35&lt;=0.8,"Alta","Muy Alta"))))),"")</f>
        <v/>
      </c>
      <c r="Z35" s="132" t="str">
        <f>+X35</f>
        <v/>
      </c>
      <c r="AA35" s="131" t="str">
        <f>IFERROR(IF(AB35="","",IF(AB35&lt;=0.2,"Leve",IF(AB35&lt;=0.4,"Menor",IF(AB35&lt;=0.6,"Moderado",IF(AB35&lt;=0.8,"Mayor","Catastrófico"))))),"")</f>
        <v/>
      </c>
      <c r="AB35" s="138" t="str">
        <f>IFERROR(IF(Q35="Impacto",(M35-(+M35*T35)),IF(Q35="Probabilidad",M35,"")),"")</f>
        <v/>
      </c>
      <c r="AC35" s="133" t="str">
        <f>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34"/>
      <c r="AE35" s="135"/>
      <c r="AF35" s="135"/>
      <c r="AG35" s="406"/>
      <c r="AH35" s="406"/>
      <c r="AI35" s="135"/>
      <c r="AJ35" s="135"/>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35.25" customHeight="1" x14ac:dyDescent="0.35">
      <c r="A36" s="211"/>
      <c r="B36" s="214"/>
      <c r="C36" s="214"/>
      <c r="D36" s="214"/>
      <c r="E36" s="217"/>
      <c r="F36" s="214"/>
      <c r="G36" s="220"/>
      <c r="H36" s="223"/>
      <c r="I36" s="205"/>
      <c r="J36" s="226"/>
      <c r="K36" s="205">
        <f t="shared" ref="K36:K40" ca="1" si="33">IF(NOT(ISERROR(MATCH(J36,_xlfn.ANCHORARRAY(E47),0))),I49&amp;"Por favor no seleccionar los criterios de impacto",J36)</f>
        <v>0</v>
      </c>
      <c r="L36" s="223"/>
      <c r="M36" s="205"/>
      <c r="N36" s="208"/>
      <c r="O36" s="125">
        <v>2</v>
      </c>
      <c r="P36" s="126"/>
      <c r="Q36" s="127" t="str">
        <f>IF(OR(R36="Preventivo",R36="Detectivo"),"Probabilidad",IF(R36="Correctivo","Impacto",""))</f>
        <v/>
      </c>
      <c r="R36" s="128"/>
      <c r="S36" s="128"/>
      <c r="T36" s="129" t="str">
        <f t="shared" ref="T36:T40" si="34">IF(AND(R36="Preventivo",S36="Automático"),"50%",IF(AND(R36="Preventivo",S36="Manual"),"40%",IF(AND(R36="Detectivo",S36="Automático"),"40%",IF(AND(R36="Detectivo",S36="Manual"),"30%",IF(AND(R36="Correctivo",S36="Automático"),"35%",IF(AND(R36="Correctivo",S36="Manual"),"25%",""))))))</f>
        <v/>
      </c>
      <c r="U36" s="128"/>
      <c r="V36" s="128"/>
      <c r="W36" s="128"/>
      <c r="X36" s="130" t="str">
        <f>IFERROR(IF(AND(Q35="Probabilidad",Q36="Probabilidad"),(Z35-(+Z35*T36)),IF(Q36="Probabilidad",(I35-(+I35*T36)),IF(Q36="Impacto",Z35,""))),"")</f>
        <v/>
      </c>
      <c r="Y36" s="131" t="str">
        <f t="shared" si="1"/>
        <v/>
      </c>
      <c r="Z36" s="132" t="str">
        <f t="shared" ref="Z36:Z40" si="35">+X36</f>
        <v/>
      </c>
      <c r="AA36" s="131" t="str">
        <f t="shared" si="3"/>
        <v/>
      </c>
      <c r="AB36" s="138" t="str">
        <f>IFERROR(IF(AND(Q35="Impacto",Q36="Impacto"),(AB35-(+AB35*T36)),IF(Q36="Impacto",(M35-(+M35*T36)),IF(Q36="Probabilidad",AB35,""))),"")</f>
        <v/>
      </c>
      <c r="AC36" s="133" t="str">
        <f t="shared" ref="AC36:AC37" si="36">IFERROR(IF(OR(AND(Y36="Muy Baja",AA36="Leve"),AND(Y36="Muy Baja",AA36="Menor"),AND(Y36="Baja",AA36="Leve")),"Bajo",IF(OR(AND(Y36="Muy baja",AA36="Moderado"),AND(Y36="Baja",AA36="Menor"),AND(Y36="Baja",AA36="Moderado"),AND(Y36="Media",AA36="Leve"),AND(Y36="Media",AA36="Menor"),AND(Y36="Media",AA36="Moderado"),AND(Y36="Alta",AA36="Leve"),AND(Y36="Alta",AA36="Menor")),"Moderado",IF(OR(AND(Y36="Muy Baja",AA36="Mayor"),AND(Y36="Baja",AA36="Mayor"),AND(Y36="Media",AA36="Mayor"),AND(Y36="Alta",AA36="Moderado"),AND(Y36="Alta",AA36="Mayor"),AND(Y36="Muy Alta",AA36="Leve"),AND(Y36="Muy Alta",AA36="Menor"),AND(Y36="Muy Alta",AA36="Moderado"),AND(Y36="Muy Alta",AA36="Mayor")),"Alto",IF(OR(AND(Y36="Muy Baja",AA36="Catastrófico"),AND(Y36="Baja",AA36="Catastrófico"),AND(Y36="Media",AA36="Catastrófico"),AND(Y36="Alta",AA36="Catastrófico"),AND(Y36="Muy Alta",AA36="Catastrófico")),"Extremo","")))),"")</f>
        <v/>
      </c>
      <c r="AD36" s="134"/>
      <c r="AE36" s="135"/>
      <c r="AF36" s="135"/>
      <c r="AG36" s="406"/>
      <c r="AH36" s="406"/>
      <c r="AI36" s="135"/>
      <c r="AJ36" s="135"/>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35.25" customHeight="1" x14ac:dyDescent="0.35">
      <c r="A37" s="211"/>
      <c r="B37" s="214"/>
      <c r="C37" s="214"/>
      <c r="D37" s="214"/>
      <c r="E37" s="217"/>
      <c r="F37" s="214"/>
      <c r="G37" s="220"/>
      <c r="H37" s="223"/>
      <c r="I37" s="205"/>
      <c r="J37" s="226"/>
      <c r="K37" s="205">
        <f t="shared" ca="1" si="33"/>
        <v>0</v>
      </c>
      <c r="L37" s="223"/>
      <c r="M37" s="205"/>
      <c r="N37" s="208"/>
      <c r="O37" s="125">
        <v>3</v>
      </c>
      <c r="P37" s="136"/>
      <c r="Q37" s="127" t="str">
        <f>IF(OR(R37="Preventivo",R37="Detectivo"),"Probabilidad",IF(R37="Correctivo","Impacto",""))</f>
        <v/>
      </c>
      <c r="R37" s="128"/>
      <c r="S37" s="128"/>
      <c r="T37" s="129" t="str">
        <f t="shared" si="34"/>
        <v/>
      </c>
      <c r="U37" s="128"/>
      <c r="V37" s="128"/>
      <c r="W37" s="128"/>
      <c r="X37" s="130" t="str">
        <f>IFERROR(IF(AND(Q36="Probabilidad",Q37="Probabilidad"),(Z36-(+Z36*T37)),IF(AND(Q36="Impacto",Q37="Probabilidad"),(Z35-(+Z35*T37)),IF(Q37="Impacto",Z36,""))),"")</f>
        <v/>
      </c>
      <c r="Y37" s="131" t="str">
        <f t="shared" si="1"/>
        <v/>
      </c>
      <c r="Z37" s="132" t="str">
        <f t="shared" si="35"/>
        <v/>
      </c>
      <c r="AA37" s="131" t="str">
        <f t="shared" si="3"/>
        <v/>
      </c>
      <c r="AB37" s="138" t="str">
        <f>IFERROR(IF(AND(Q36="Impacto",Q37="Impacto"),(AB36-(+AB36*T37)),IF(AND(Q36="Probabilidad",Q37="Impacto"),(AB35-(+AB35*T37)),IF(Q37="Probabilidad",AB36,""))),"")</f>
        <v/>
      </c>
      <c r="AC37" s="133" t="str">
        <f t="shared" si="36"/>
        <v/>
      </c>
      <c r="AD37" s="134"/>
      <c r="AE37" s="135"/>
      <c r="AF37" s="135"/>
      <c r="AG37" s="406"/>
      <c r="AH37" s="406"/>
      <c r="AI37" s="135"/>
      <c r="AJ37" s="135"/>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35.25" customHeight="1" x14ac:dyDescent="0.35">
      <c r="A38" s="211"/>
      <c r="B38" s="214"/>
      <c r="C38" s="214"/>
      <c r="D38" s="214"/>
      <c r="E38" s="217"/>
      <c r="F38" s="214"/>
      <c r="G38" s="220"/>
      <c r="H38" s="223"/>
      <c r="I38" s="205"/>
      <c r="J38" s="226"/>
      <c r="K38" s="205">
        <f t="shared" ca="1" si="33"/>
        <v>0</v>
      </c>
      <c r="L38" s="223"/>
      <c r="M38" s="205"/>
      <c r="N38" s="208"/>
      <c r="O38" s="125">
        <v>4</v>
      </c>
      <c r="P38" s="126"/>
      <c r="Q38" s="127" t="str">
        <f t="shared" ref="Q38:Q40" si="37">IF(OR(R38="Preventivo",R38="Detectivo"),"Probabilidad",IF(R38="Correctivo","Impacto",""))</f>
        <v/>
      </c>
      <c r="R38" s="128"/>
      <c r="S38" s="128"/>
      <c r="T38" s="129" t="str">
        <f t="shared" si="34"/>
        <v/>
      </c>
      <c r="U38" s="128"/>
      <c r="V38" s="128"/>
      <c r="W38" s="128"/>
      <c r="X38" s="130" t="str">
        <f t="shared" ref="X38:X40" si="38">IFERROR(IF(AND(Q37="Probabilidad",Q38="Probabilidad"),(Z37-(+Z37*T38)),IF(AND(Q37="Impacto",Q38="Probabilidad"),(Z36-(+Z36*T38)),IF(Q38="Impacto",Z37,""))),"")</f>
        <v/>
      </c>
      <c r="Y38" s="131" t="str">
        <f t="shared" si="1"/>
        <v/>
      </c>
      <c r="Z38" s="132" t="str">
        <f t="shared" si="35"/>
        <v/>
      </c>
      <c r="AA38" s="131" t="str">
        <f t="shared" si="3"/>
        <v/>
      </c>
      <c r="AB38" s="138" t="str">
        <f t="shared" ref="AB38:AB40" si="39">IFERROR(IF(AND(Q37="Impacto",Q38="Impacto"),(AB37-(+AB37*T38)),IF(AND(Q37="Probabilidad",Q38="Impacto"),(AB36-(+AB36*T38)),IF(Q38="Probabilidad",AB37,""))),"")</f>
        <v/>
      </c>
      <c r="AC38" s="133" t="str">
        <f>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34"/>
      <c r="AE38" s="135"/>
      <c r="AF38" s="135"/>
      <c r="AG38" s="406"/>
      <c r="AH38" s="406"/>
      <c r="AI38" s="135"/>
      <c r="AJ38" s="135"/>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35.25" customHeight="1" x14ac:dyDescent="0.35">
      <c r="A39" s="211"/>
      <c r="B39" s="214"/>
      <c r="C39" s="214"/>
      <c r="D39" s="214"/>
      <c r="E39" s="217"/>
      <c r="F39" s="214"/>
      <c r="G39" s="220"/>
      <c r="H39" s="223"/>
      <c r="I39" s="205"/>
      <c r="J39" s="226"/>
      <c r="K39" s="205">
        <f t="shared" ca="1" si="33"/>
        <v>0</v>
      </c>
      <c r="L39" s="223"/>
      <c r="M39" s="205"/>
      <c r="N39" s="208"/>
      <c r="O39" s="125">
        <v>5</v>
      </c>
      <c r="P39" s="126"/>
      <c r="Q39" s="127" t="str">
        <f t="shared" si="37"/>
        <v/>
      </c>
      <c r="R39" s="128"/>
      <c r="S39" s="128"/>
      <c r="T39" s="129" t="str">
        <f t="shared" si="34"/>
        <v/>
      </c>
      <c r="U39" s="128"/>
      <c r="V39" s="128"/>
      <c r="W39" s="128"/>
      <c r="X39" s="130" t="str">
        <f t="shared" si="38"/>
        <v/>
      </c>
      <c r="Y39" s="131" t="str">
        <f t="shared" si="1"/>
        <v/>
      </c>
      <c r="Z39" s="132" t="str">
        <f t="shared" si="35"/>
        <v/>
      </c>
      <c r="AA39" s="131" t="str">
        <f t="shared" si="3"/>
        <v/>
      </c>
      <c r="AB39" s="138" t="str">
        <f t="shared" si="39"/>
        <v/>
      </c>
      <c r="AC39" s="133" t="str">
        <f t="shared" ref="AC39" si="40">IFERROR(IF(OR(AND(Y39="Muy Baja",AA39="Leve"),AND(Y39="Muy Baja",AA39="Menor"),AND(Y39="Baja",AA39="Leve")),"Bajo",IF(OR(AND(Y39="Muy baja",AA39="Moderado"),AND(Y39="Baja",AA39="Menor"),AND(Y39="Baja",AA39="Moderado"),AND(Y39="Media",AA39="Leve"),AND(Y39="Media",AA39="Menor"),AND(Y39="Media",AA39="Moderado"),AND(Y39="Alta",AA39="Leve"),AND(Y39="Alta",AA39="Menor")),"Moderado",IF(OR(AND(Y39="Muy Baja",AA39="Mayor"),AND(Y39="Baja",AA39="Mayor"),AND(Y39="Media",AA39="Mayor"),AND(Y39="Alta",AA39="Moderado"),AND(Y39="Alta",AA39="Mayor"),AND(Y39="Muy Alta",AA39="Leve"),AND(Y39="Muy Alta",AA39="Menor"),AND(Y39="Muy Alta",AA39="Moderado"),AND(Y39="Muy Alta",AA39="Mayor")),"Alto",IF(OR(AND(Y39="Muy Baja",AA39="Catastrófico"),AND(Y39="Baja",AA39="Catastrófico"),AND(Y39="Media",AA39="Catastrófico"),AND(Y39="Alta",AA39="Catastrófico"),AND(Y39="Muy Alta",AA39="Catastrófico")),"Extremo","")))),"")</f>
        <v/>
      </c>
      <c r="AD39" s="134"/>
      <c r="AE39" s="135"/>
      <c r="AF39" s="135"/>
      <c r="AG39" s="406"/>
      <c r="AH39" s="406"/>
      <c r="AI39" s="135"/>
      <c r="AJ39" s="135"/>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35.25" customHeight="1" x14ac:dyDescent="0.35">
      <c r="A40" s="212"/>
      <c r="B40" s="215"/>
      <c r="C40" s="215"/>
      <c r="D40" s="215"/>
      <c r="E40" s="218"/>
      <c r="F40" s="215"/>
      <c r="G40" s="221"/>
      <c r="H40" s="224"/>
      <c r="I40" s="206"/>
      <c r="J40" s="227"/>
      <c r="K40" s="206">
        <f t="shared" ca="1" si="33"/>
        <v>0</v>
      </c>
      <c r="L40" s="224"/>
      <c r="M40" s="206"/>
      <c r="N40" s="209"/>
      <c r="O40" s="125">
        <v>6</v>
      </c>
      <c r="P40" s="126"/>
      <c r="Q40" s="127" t="str">
        <f t="shared" si="37"/>
        <v/>
      </c>
      <c r="R40" s="128"/>
      <c r="S40" s="128"/>
      <c r="T40" s="129" t="str">
        <f t="shared" si="34"/>
        <v/>
      </c>
      <c r="U40" s="128"/>
      <c r="V40" s="128"/>
      <c r="W40" s="128"/>
      <c r="X40" s="130" t="str">
        <f t="shared" si="38"/>
        <v/>
      </c>
      <c r="Y40" s="131" t="str">
        <f t="shared" si="1"/>
        <v/>
      </c>
      <c r="Z40" s="132" t="str">
        <f t="shared" si="35"/>
        <v/>
      </c>
      <c r="AA40" s="131" t="str">
        <f>IFERROR(IF(AB40="","",IF(AB40&lt;=0.2,"Leve",IF(AB40&lt;=0.4,"Menor",IF(AB40&lt;=0.6,"Moderado",IF(AB40&lt;=0.8,"Mayor","Catastrófico"))))),"")</f>
        <v/>
      </c>
      <c r="AB40" s="138" t="str">
        <f t="shared" si="39"/>
        <v/>
      </c>
      <c r="AC40" s="133" t="str">
        <f>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34"/>
      <c r="AE40" s="135"/>
      <c r="AF40" s="135"/>
      <c r="AG40" s="406"/>
      <c r="AH40" s="406"/>
      <c r="AI40" s="135"/>
      <c r="AJ40" s="135"/>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35.25" customHeight="1" x14ac:dyDescent="0.35">
      <c r="A41" s="210">
        <v>7</v>
      </c>
      <c r="B41" s="213"/>
      <c r="C41" s="213"/>
      <c r="D41" s="213"/>
      <c r="E41" s="216"/>
      <c r="F41" s="213"/>
      <c r="G41" s="219"/>
      <c r="H41" s="222" t="str">
        <f>IF(G41&lt;=0,"",IF(G41&lt;=2,"Muy Baja",IF(G41&lt;=24,"Baja",IF(G41&lt;=500,"Media",IF(G41&lt;=5000,"Alta","Muy Alta")))))</f>
        <v/>
      </c>
      <c r="I41" s="204" t="str">
        <f>IF(H41="","",IF(H41="Muy Baja",0.2,IF(H41="Baja",0.4,IF(H41="Media",0.6,IF(H41="Alta",0.8,IF(H41="Muy Alta",1,))))))</f>
        <v/>
      </c>
      <c r="J41" s="225"/>
      <c r="K41" s="204">
        <f ca="1">IF(NOT(ISERROR(MATCH(J41,'Tabla Impacto'!$B$221:$B$223,0))),'Tabla Impacto'!$F$223&amp;"Por favor no seleccionar los criterios de impacto(Afectación Económica o presupuestal y Pérdida Reputacional)",J41)</f>
        <v>0</v>
      </c>
      <c r="L41" s="222" t="str">
        <f ca="1">IF(OR(K41='Tabla Impacto'!$C$11,K41='Tabla Impacto'!$D$11),"Leve",IF(OR(K41='Tabla Impacto'!$C$12,K41='Tabla Impacto'!$D$12),"Menor",IF(OR(K41='Tabla Impacto'!$C$13,K41='Tabla Impacto'!$D$13),"Moderado",IF(OR(K41='Tabla Impacto'!$C$14,K41='Tabla Impacto'!$D$14),"Mayor",IF(OR(K41='Tabla Impacto'!$C$15,K41='Tabla Impacto'!$D$15),"Catastrófico","")))))</f>
        <v/>
      </c>
      <c r="M41" s="204" t="str">
        <f ca="1">IF(L41="","",IF(L41="Leve",0.2,IF(L41="Menor",0.4,IF(L41="Moderado",0.6,IF(L41="Mayor",0.8,IF(L41="Catastrófico",1,))))))</f>
        <v/>
      </c>
      <c r="N41" s="207" t="str">
        <f ca="1">IF(OR(AND(H41="Muy Baja",L41="Leve"),AND(H41="Muy Baja",L41="Menor"),AND(H41="Baja",L41="Leve")),"Bajo",IF(OR(AND(H41="Muy baja",L41="Moderado"),AND(H41="Baja",L41="Menor"),AND(H41="Baja",L41="Moderado"),AND(H41="Media",L41="Leve"),AND(H41="Media",L41="Menor"),AND(H41="Media",L41="Moderado"),AND(H41="Alta",L41="Leve"),AND(H41="Alta",L41="Menor")),"Moderado",IF(OR(AND(H41="Muy Baja",L41="Mayor"),AND(H41="Baja",L41="Mayor"),AND(H41="Media",L41="Mayor"),AND(H41="Alta",L41="Moderado"),AND(H41="Alta",L41="Mayor"),AND(H41="Muy Alta",L41="Leve"),AND(H41="Muy Alta",L41="Menor"),AND(H41="Muy Alta",L41="Moderado"),AND(H41="Muy Alta",L41="Mayor")),"Alto",IF(OR(AND(H41="Muy Baja",L41="Catastrófico"),AND(H41="Baja",L41="Catastrófico"),AND(H41="Media",L41="Catastrófico"),AND(H41="Alta",L41="Catastrófico"),AND(H41="Muy Alta",L41="Catastrófico")),"Extremo",""))))</f>
        <v/>
      </c>
      <c r="O41" s="125">
        <v>1</v>
      </c>
      <c r="P41" s="126"/>
      <c r="Q41" s="127" t="str">
        <f>IF(OR(R41="Preventivo",R41="Detectivo"),"Probabilidad",IF(R41="Correctivo","Impacto",""))</f>
        <v/>
      </c>
      <c r="R41" s="128"/>
      <c r="S41" s="128"/>
      <c r="T41" s="129" t="str">
        <f>IF(AND(R41="Preventivo",S41="Automático"),"50%",IF(AND(R41="Preventivo",S41="Manual"),"40%",IF(AND(R41="Detectivo",S41="Automático"),"40%",IF(AND(R41="Detectivo",S41="Manual"),"30%",IF(AND(R41="Correctivo",S41="Automático"),"35%",IF(AND(R41="Correctivo",S41="Manual"),"25%",""))))))</f>
        <v/>
      </c>
      <c r="U41" s="128"/>
      <c r="V41" s="128"/>
      <c r="W41" s="128"/>
      <c r="X41" s="130" t="str">
        <f>IFERROR(IF(Q41="Probabilidad",(I41-(+I41*T41)),IF(Q41="Impacto",I41,"")),"")</f>
        <v/>
      </c>
      <c r="Y41" s="131" t="str">
        <f>IFERROR(IF(X41="","",IF(X41&lt;=0.2,"Muy Baja",IF(X41&lt;=0.4,"Baja",IF(X41&lt;=0.6,"Media",IF(X41&lt;=0.8,"Alta","Muy Alta"))))),"")</f>
        <v/>
      </c>
      <c r="Z41" s="132" t="str">
        <f>+X41</f>
        <v/>
      </c>
      <c r="AA41" s="131" t="str">
        <f>IFERROR(IF(AB41="","",IF(AB41&lt;=0.2,"Leve",IF(AB41&lt;=0.4,"Menor",IF(AB41&lt;=0.6,"Moderado",IF(AB41&lt;=0.8,"Mayor","Catastrófico"))))),"")</f>
        <v/>
      </c>
      <c r="AB41" s="138" t="str">
        <f>IFERROR(IF(Q41="Impacto",(M41-(+M41*T41)),IF(Q41="Probabilidad",M41,"")),"")</f>
        <v/>
      </c>
      <c r="AC41" s="133" t="str">
        <f>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34"/>
      <c r="AE41" s="135"/>
      <c r="AF41" s="135"/>
      <c r="AG41" s="406"/>
      <c r="AH41" s="406"/>
      <c r="AI41" s="135"/>
      <c r="AJ41" s="135"/>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35.25" customHeight="1" x14ac:dyDescent="0.35">
      <c r="A42" s="211"/>
      <c r="B42" s="214"/>
      <c r="C42" s="214"/>
      <c r="D42" s="214"/>
      <c r="E42" s="217"/>
      <c r="F42" s="214"/>
      <c r="G42" s="220"/>
      <c r="H42" s="223"/>
      <c r="I42" s="205"/>
      <c r="J42" s="226"/>
      <c r="K42" s="205">
        <f t="shared" ref="K42:K46" ca="1" si="41">IF(NOT(ISERROR(MATCH(J42,_xlfn.ANCHORARRAY(E53),0))),I55&amp;"Por favor no seleccionar los criterios de impacto",J42)</f>
        <v>0</v>
      </c>
      <c r="L42" s="223"/>
      <c r="M42" s="205"/>
      <c r="N42" s="208"/>
      <c r="O42" s="125">
        <v>2</v>
      </c>
      <c r="P42" s="126"/>
      <c r="Q42" s="127" t="str">
        <f>IF(OR(R42="Preventivo",R42="Detectivo"),"Probabilidad",IF(R42="Correctivo","Impacto",""))</f>
        <v/>
      </c>
      <c r="R42" s="128"/>
      <c r="S42" s="128"/>
      <c r="T42" s="129" t="str">
        <f t="shared" ref="T42:T46" si="42">IF(AND(R42="Preventivo",S42="Automático"),"50%",IF(AND(R42="Preventivo",S42="Manual"),"40%",IF(AND(R42="Detectivo",S42="Automático"),"40%",IF(AND(R42="Detectivo",S42="Manual"),"30%",IF(AND(R42="Correctivo",S42="Automático"),"35%",IF(AND(R42="Correctivo",S42="Manual"),"25%",""))))))</f>
        <v/>
      </c>
      <c r="U42" s="128"/>
      <c r="V42" s="128"/>
      <c r="W42" s="128"/>
      <c r="X42" s="130" t="str">
        <f>IFERROR(IF(AND(Q41="Probabilidad",Q42="Probabilidad"),(Z41-(+Z41*T42)),IF(Q42="Probabilidad",(I41-(+I41*T42)),IF(Q42="Impacto",Z41,""))),"")</f>
        <v/>
      </c>
      <c r="Y42" s="131" t="str">
        <f t="shared" si="1"/>
        <v/>
      </c>
      <c r="Z42" s="132" t="str">
        <f t="shared" ref="Z42:Z46" si="43">+X42</f>
        <v/>
      </c>
      <c r="AA42" s="131" t="str">
        <f t="shared" si="3"/>
        <v/>
      </c>
      <c r="AB42" s="138" t="str">
        <f>IFERROR(IF(AND(Q41="Impacto",Q42="Impacto"),(AB41-(+AB41*T42)),IF(Q42="Impacto",(M41-(+M41*T42)),IF(Q42="Probabilidad",AB41,""))),"")</f>
        <v/>
      </c>
      <c r="AC42" s="133" t="str">
        <f t="shared" ref="AC42:AC43" si="44">IFERROR(IF(OR(AND(Y42="Muy Baja",AA42="Leve"),AND(Y42="Muy Baja",AA42="Menor"),AND(Y42="Baja",AA42="Leve")),"Bajo",IF(OR(AND(Y42="Muy baja",AA42="Moderado"),AND(Y42="Baja",AA42="Menor"),AND(Y42="Baja",AA42="Moderado"),AND(Y42="Media",AA42="Leve"),AND(Y42="Media",AA42="Menor"),AND(Y42="Media",AA42="Moderado"),AND(Y42="Alta",AA42="Leve"),AND(Y42="Alta",AA42="Menor")),"Moderado",IF(OR(AND(Y42="Muy Baja",AA42="Mayor"),AND(Y42="Baja",AA42="Mayor"),AND(Y42="Media",AA42="Mayor"),AND(Y42="Alta",AA42="Moderado"),AND(Y42="Alta",AA42="Mayor"),AND(Y42="Muy Alta",AA42="Leve"),AND(Y42="Muy Alta",AA42="Menor"),AND(Y42="Muy Alta",AA42="Moderado"),AND(Y42="Muy Alta",AA42="Mayor")),"Alto",IF(OR(AND(Y42="Muy Baja",AA42="Catastrófico"),AND(Y42="Baja",AA42="Catastrófico"),AND(Y42="Media",AA42="Catastrófico"),AND(Y42="Alta",AA42="Catastrófico"),AND(Y42="Muy Alta",AA42="Catastrófico")),"Extremo","")))),"")</f>
        <v/>
      </c>
      <c r="AD42" s="134"/>
      <c r="AE42" s="135"/>
      <c r="AF42" s="135"/>
      <c r="AG42" s="406"/>
      <c r="AH42" s="406"/>
      <c r="AI42" s="135"/>
      <c r="AJ42" s="135"/>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35.25" customHeight="1" x14ac:dyDescent="0.35">
      <c r="A43" s="211"/>
      <c r="B43" s="214"/>
      <c r="C43" s="214"/>
      <c r="D43" s="214"/>
      <c r="E43" s="217"/>
      <c r="F43" s="214"/>
      <c r="G43" s="220"/>
      <c r="H43" s="223"/>
      <c r="I43" s="205"/>
      <c r="J43" s="226"/>
      <c r="K43" s="205">
        <f t="shared" ca="1" si="41"/>
        <v>0</v>
      </c>
      <c r="L43" s="223"/>
      <c r="M43" s="205"/>
      <c r="N43" s="208"/>
      <c r="O43" s="125">
        <v>3</v>
      </c>
      <c r="P43" s="136"/>
      <c r="Q43" s="127" t="str">
        <f>IF(OR(R43="Preventivo",R43="Detectivo"),"Probabilidad",IF(R43="Correctivo","Impacto",""))</f>
        <v/>
      </c>
      <c r="R43" s="128"/>
      <c r="S43" s="128"/>
      <c r="T43" s="129" t="str">
        <f t="shared" si="42"/>
        <v/>
      </c>
      <c r="U43" s="128"/>
      <c r="V43" s="128"/>
      <c r="W43" s="128"/>
      <c r="X43" s="130" t="str">
        <f>IFERROR(IF(AND(Q42="Probabilidad",Q43="Probabilidad"),(Z42-(+Z42*T43)),IF(AND(Q42="Impacto",Q43="Probabilidad"),(Z41-(+Z41*T43)),IF(Q43="Impacto",Z42,""))),"")</f>
        <v/>
      </c>
      <c r="Y43" s="131" t="str">
        <f t="shared" si="1"/>
        <v/>
      </c>
      <c r="Z43" s="132" t="str">
        <f t="shared" si="43"/>
        <v/>
      </c>
      <c r="AA43" s="131" t="str">
        <f t="shared" si="3"/>
        <v/>
      </c>
      <c r="AB43" s="138" t="str">
        <f>IFERROR(IF(AND(Q42="Impacto",Q43="Impacto"),(AB42-(+AB42*T43)),IF(AND(Q42="Probabilidad",Q43="Impacto"),(AB41-(+AB41*T43)),IF(Q43="Probabilidad",AB42,""))),"")</f>
        <v/>
      </c>
      <c r="AC43" s="133" t="str">
        <f t="shared" si="44"/>
        <v/>
      </c>
      <c r="AD43" s="134"/>
      <c r="AE43" s="135"/>
      <c r="AF43" s="135"/>
      <c r="AG43" s="406"/>
      <c r="AH43" s="406"/>
      <c r="AI43" s="135"/>
      <c r="AJ43" s="135"/>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35.25" customHeight="1" x14ac:dyDescent="0.35">
      <c r="A44" s="211"/>
      <c r="B44" s="214"/>
      <c r="C44" s="214"/>
      <c r="D44" s="214"/>
      <c r="E44" s="217"/>
      <c r="F44" s="214"/>
      <c r="G44" s="220"/>
      <c r="H44" s="223"/>
      <c r="I44" s="205"/>
      <c r="J44" s="226"/>
      <c r="K44" s="205">
        <f t="shared" ca="1" si="41"/>
        <v>0</v>
      </c>
      <c r="L44" s="223"/>
      <c r="M44" s="205"/>
      <c r="N44" s="208"/>
      <c r="O44" s="125">
        <v>4</v>
      </c>
      <c r="P44" s="126"/>
      <c r="Q44" s="127" t="str">
        <f t="shared" ref="Q44:Q46" si="45">IF(OR(R44="Preventivo",R44="Detectivo"),"Probabilidad",IF(R44="Correctivo","Impacto",""))</f>
        <v/>
      </c>
      <c r="R44" s="128"/>
      <c r="S44" s="128"/>
      <c r="T44" s="129" t="str">
        <f t="shared" si="42"/>
        <v/>
      </c>
      <c r="U44" s="128"/>
      <c r="V44" s="128"/>
      <c r="W44" s="128"/>
      <c r="X44" s="130" t="str">
        <f t="shared" ref="X44:X46" si="46">IFERROR(IF(AND(Q43="Probabilidad",Q44="Probabilidad"),(Z43-(+Z43*T44)),IF(AND(Q43="Impacto",Q44="Probabilidad"),(Z42-(+Z42*T44)),IF(Q44="Impacto",Z43,""))),"")</f>
        <v/>
      </c>
      <c r="Y44" s="131" t="str">
        <f t="shared" si="1"/>
        <v/>
      </c>
      <c r="Z44" s="132" t="str">
        <f t="shared" si="43"/>
        <v/>
      </c>
      <c r="AA44" s="131" t="str">
        <f t="shared" si="3"/>
        <v/>
      </c>
      <c r="AB44" s="138" t="str">
        <f t="shared" ref="AB44:AB46" si="47">IFERROR(IF(AND(Q43="Impacto",Q44="Impacto"),(AB43-(+AB43*T44)),IF(AND(Q43="Probabilidad",Q44="Impacto"),(AB42-(+AB42*T44)),IF(Q44="Probabilidad",AB43,""))),"")</f>
        <v/>
      </c>
      <c r="AC44" s="133" t="str">
        <f>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34"/>
      <c r="AE44" s="135"/>
      <c r="AF44" s="135"/>
      <c r="AG44" s="406"/>
      <c r="AH44" s="406"/>
      <c r="AI44" s="135"/>
      <c r="AJ44" s="135"/>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35.25" customHeight="1" x14ac:dyDescent="0.35">
      <c r="A45" s="211"/>
      <c r="B45" s="214"/>
      <c r="C45" s="214"/>
      <c r="D45" s="214"/>
      <c r="E45" s="217"/>
      <c r="F45" s="214"/>
      <c r="G45" s="220"/>
      <c r="H45" s="223"/>
      <c r="I45" s="205"/>
      <c r="J45" s="226"/>
      <c r="K45" s="205">
        <f t="shared" ca="1" si="41"/>
        <v>0</v>
      </c>
      <c r="L45" s="223"/>
      <c r="M45" s="205"/>
      <c r="N45" s="208"/>
      <c r="O45" s="125">
        <v>5</v>
      </c>
      <c r="P45" s="126"/>
      <c r="Q45" s="127" t="str">
        <f t="shared" si="45"/>
        <v/>
      </c>
      <c r="R45" s="128"/>
      <c r="S45" s="128"/>
      <c r="T45" s="129" t="str">
        <f t="shared" si="42"/>
        <v/>
      </c>
      <c r="U45" s="128"/>
      <c r="V45" s="128"/>
      <c r="W45" s="128"/>
      <c r="X45" s="130" t="str">
        <f t="shared" si="46"/>
        <v/>
      </c>
      <c r="Y45" s="131" t="str">
        <f t="shared" si="1"/>
        <v/>
      </c>
      <c r="Z45" s="132" t="str">
        <f t="shared" si="43"/>
        <v/>
      </c>
      <c r="AA45" s="131" t="str">
        <f t="shared" si="3"/>
        <v/>
      </c>
      <c r="AB45" s="138" t="str">
        <f t="shared" si="47"/>
        <v/>
      </c>
      <c r="AC45" s="133" t="str">
        <f t="shared" ref="AC45:AC46" si="48">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34"/>
      <c r="AE45" s="135"/>
      <c r="AF45" s="135"/>
      <c r="AG45" s="406"/>
      <c r="AH45" s="406"/>
      <c r="AI45" s="135"/>
      <c r="AJ45" s="135"/>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35.25" customHeight="1" x14ac:dyDescent="0.35">
      <c r="A46" s="212"/>
      <c r="B46" s="215"/>
      <c r="C46" s="215"/>
      <c r="D46" s="215"/>
      <c r="E46" s="218"/>
      <c r="F46" s="215"/>
      <c r="G46" s="221"/>
      <c r="H46" s="224"/>
      <c r="I46" s="206"/>
      <c r="J46" s="227"/>
      <c r="K46" s="206">
        <f t="shared" ca="1" si="41"/>
        <v>0</v>
      </c>
      <c r="L46" s="224"/>
      <c r="M46" s="206"/>
      <c r="N46" s="209"/>
      <c r="O46" s="125">
        <v>6</v>
      </c>
      <c r="P46" s="126"/>
      <c r="Q46" s="127" t="str">
        <f t="shared" si="45"/>
        <v/>
      </c>
      <c r="R46" s="128"/>
      <c r="S46" s="128"/>
      <c r="T46" s="129" t="str">
        <f t="shared" si="42"/>
        <v/>
      </c>
      <c r="U46" s="128"/>
      <c r="V46" s="128"/>
      <c r="W46" s="128"/>
      <c r="X46" s="130" t="str">
        <f t="shared" si="46"/>
        <v/>
      </c>
      <c r="Y46" s="131" t="str">
        <f t="shared" si="1"/>
        <v/>
      </c>
      <c r="Z46" s="132" t="str">
        <f t="shared" si="43"/>
        <v/>
      </c>
      <c r="AA46" s="131" t="str">
        <f t="shared" si="3"/>
        <v/>
      </c>
      <c r="AB46" s="138" t="str">
        <f t="shared" si="47"/>
        <v/>
      </c>
      <c r="AC46" s="133" t="str">
        <f t="shared" si="48"/>
        <v/>
      </c>
      <c r="AD46" s="134"/>
      <c r="AE46" s="135"/>
      <c r="AF46" s="135"/>
      <c r="AG46" s="406"/>
      <c r="AH46" s="406"/>
      <c r="AI46" s="135"/>
      <c r="AJ46" s="135"/>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35.25" customHeight="1" x14ac:dyDescent="0.35">
      <c r="A47" s="210">
        <v>8</v>
      </c>
      <c r="B47" s="213"/>
      <c r="C47" s="213"/>
      <c r="D47" s="213"/>
      <c r="E47" s="216"/>
      <c r="F47" s="213"/>
      <c r="G47" s="219"/>
      <c r="H47" s="222" t="str">
        <f>IF(G47&lt;=0,"",IF(G47&lt;=2,"Muy Baja",IF(G47&lt;=24,"Baja",IF(G47&lt;=500,"Media",IF(G47&lt;=5000,"Alta","Muy Alta")))))</f>
        <v/>
      </c>
      <c r="I47" s="204" t="str">
        <f>IF(H47="","",IF(H47="Muy Baja",0.2,IF(H47="Baja",0.4,IF(H47="Media",0.6,IF(H47="Alta",0.8,IF(H47="Muy Alta",1,))))))</f>
        <v/>
      </c>
      <c r="J47" s="225"/>
      <c r="K47" s="204">
        <f ca="1">IF(NOT(ISERROR(MATCH(J47,'Tabla Impacto'!$B$221:$B$223,0))),'Tabla Impacto'!$F$223&amp;"Por favor no seleccionar los criterios de impacto(Afectación Económica o presupuestal y Pérdida Reputacional)",J47)</f>
        <v>0</v>
      </c>
      <c r="L47" s="222" t="str">
        <f ca="1">IF(OR(K47='Tabla Impacto'!$C$11,K47='Tabla Impacto'!$D$11),"Leve",IF(OR(K47='Tabla Impacto'!$C$12,K47='Tabla Impacto'!$D$12),"Menor",IF(OR(K47='Tabla Impacto'!$C$13,K47='Tabla Impacto'!$D$13),"Moderado",IF(OR(K47='Tabla Impacto'!$C$14,K47='Tabla Impacto'!$D$14),"Mayor",IF(OR(K47='Tabla Impacto'!$C$15,K47='Tabla Impacto'!$D$15),"Catastrófico","")))))</f>
        <v/>
      </c>
      <c r="M47" s="204" t="str">
        <f ca="1">IF(L47="","",IF(L47="Leve",0.2,IF(L47="Menor",0.4,IF(L47="Moderado",0.6,IF(L47="Mayor",0.8,IF(L47="Catastrófico",1,))))))</f>
        <v/>
      </c>
      <c r="N47" s="207" t="str">
        <f ca="1">IF(OR(AND(H47="Muy Baja",L47="Leve"),AND(H47="Muy Baja",L47="Menor"),AND(H47="Baja",L47="Leve")),"Bajo",IF(OR(AND(H47="Muy baja",L47="Moderado"),AND(H47="Baja",L47="Menor"),AND(H47="Baja",L47="Moderado"),AND(H47="Media",L47="Leve"),AND(H47="Media",L47="Menor"),AND(H47="Media",L47="Moderado"),AND(H47="Alta",L47="Leve"),AND(H47="Alta",L47="Menor")),"Moderado",IF(OR(AND(H47="Muy Baja",L47="Mayor"),AND(H47="Baja",L47="Mayor"),AND(H47="Media",L47="Mayor"),AND(H47="Alta",L47="Moderado"),AND(H47="Alta",L47="Mayor"),AND(H47="Muy Alta",L47="Leve"),AND(H47="Muy Alta",L47="Menor"),AND(H47="Muy Alta",L47="Moderado"),AND(H47="Muy Alta",L47="Mayor")),"Alto",IF(OR(AND(H47="Muy Baja",L47="Catastrófico"),AND(H47="Baja",L47="Catastrófico"),AND(H47="Media",L47="Catastrófico"),AND(H47="Alta",L47="Catastrófico"),AND(H47="Muy Alta",L47="Catastrófico")),"Extremo",""))))</f>
        <v/>
      </c>
      <c r="O47" s="125">
        <v>1</v>
      </c>
      <c r="P47" s="126"/>
      <c r="Q47" s="127" t="str">
        <f>IF(OR(R47="Preventivo",R47="Detectivo"),"Probabilidad",IF(R47="Correctivo","Impacto",""))</f>
        <v/>
      </c>
      <c r="R47" s="128"/>
      <c r="S47" s="128"/>
      <c r="T47" s="129" t="str">
        <f>IF(AND(R47="Preventivo",S47="Automático"),"50%",IF(AND(R47="Preventivo",S47="Manual"),"40%",IF(AND(R47="Detectivo",S47="Automático"),"40%",IF(AND(R47="Detectivo",S47="Manual"),"30%",IF(AND(R47="Correctivo",S47="Automático"),"35%",IF(AND(R47="Correctivo",S47="Manual"),"25%",""))))))</f>
        <v/>
      </c>
      <c r="U47" s="128"/>
      <c r="V47" s="128"/>
      <c r="W47" s="128"/>
      <c r="X47" s="130" t="str">
        <f>IFERROR(IF(Q47="Probabilidad",(I47-(+I47*T47)),IF(Q47="Impacto",I47,"")),"")</f>
        <v/>
      </c>
      <c r="Y47" s="131" t="str">
        <f>IFERROR(IF(X47="","",IF(X47&lt;=0.2,"Muy Baja",IF(X47&lt;=0.4,"Baja",IF(X47&lt;=0.6,"Media",IF(X47&lt;=0.8,"Alta","Muy Alta"))))),"")</f>
        <v/>
      </c>
      <c r="Z47" s="132" t="str">
        <f>+X47</f>
        <v/>
      </c>
      <c r="AA47" s="131" t="str">
        <f>IFERROR(IF(AB47="","",IF(AB47&lt;=0.2,"Leve",IF(AB47&lt;=0.4,"Menor",IF(AB47&lt;=0.6,"Moderado",IF(AB47&lt;=0.8,"Mayor","Catastrófico"))))),"")</f>
        <v/>
      </c>
      <c r="AB47" s="138" t="str">
        <f>IFERROR(IF(Q47="Impacto",(M47-(+M47*T47)),IF(Q47="Probabilidad",M47,"")),"")</f>
        <v/>
      </c>
      <c r="AC47" s="133" t="str">
        <f>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34"/>
      <c r="AE47" s="135"/>
      <c r="AF47" s="135"/>
      <c r="AG47" s="406"/>
      <c r="AH47" s="406"/>
      <c r="AI47" s="135"/>
      <c r="AJ47" s="135"/>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35.25" customHeight="1" x14ac:dyDescent="0.35">
      <c r="A48" s="211"/>
      <c r="B48" s="214"/>
      <c r="C48" s="214"/>
      <c r="D48" s="214"/>
      <c r="E48" s="217"/>
      <c r="F48" s="214"/>
      <c r="G48" s="220"/>
      <c r="H48" s="223"/>
      <c r="I48" s="205"/>
      <c r="J48" s="226"/>
      <c r="K48" s="205">
        <f ca="1">IF(NOT(ISERROR(MATCH(J48,_xlfn.ANCHORARRAY(E59),0))),I61&amp;"Por favor no seleccionar los criterios de impacto",J48)</f>
        <v>0</v>
      </c>
      <c r="L48" s="223"/>
      <c r="M48" s="205"/>
      <c r="N48" s="208"/>
      <c r="O48" s="125">
        <v>2</v>
      </c>
      <c r="P48" s="126"/>
      <c r="Q48" s="127" t="str">
        <f>IF(OR(R48="Preventivo",R48="Detectivo"),"Probabilidad",IF(R48="Correctivo","Impacto",""))</f>
        <v/>
      </c>
      <c r="R48" s="128"/>
      <c r="S48" s="128"/>
      <c r="T48" s="129" t="str">
        <f t="shared" ref="T48:T52" si="49">IF(AND(R48="Preventivo",S48="Automático"),"50%",IF(AND(R48="Preventivo",S48="Manual"),"40%",IF(AND(R48="Detectivo",S48="Automático"),"40%",IF(AND(R48="Detectivo",S48="Manual"),"30%",IF(AND(R48="Correctivo",S48="Automático"),"35%",IF(AND(R48="Correctivo",S48="Manual"),"25%",""))))))</f>
        <v/>
      </c>
      <c r="U48" s="128"/>
      <c r="V48" s="128"/>
      <c r="W48" s="128"/>
      <c r="X48" s="130" t="str">
        <f>IFERROR(IF(AND(Q47="Probabilidad",Q48="Probabilidad"),(Z47-(+Z47*T48)),IF(Q48="Probabilidad",(I47-(+I47*T48)),IF(Q48="Impacto",Z47,""))),"")</f>
        <v/>
      </c>
      <c r="Y48" s="131" t="str">
        <f t="shared" si="1"/>
        <v/>
      </c>
      <c r="Z48" s="132" t="str">
        <f t="shared" ref="Z48:Z52" si="50">+X48</f>
        <v/>
      </c>
      <c r="AA48" s="131" t="str">
        <f t="shared" si="3"/>
        <v/>
      </c>
      <c r="AB48" s="138" t="str">
        <f>IFERROR(IF(AND(Q47="Impacto",Q48="Impacto"),(AB47-(+AB47*T48)),IF(Q48="Impacto",(M47-(+M47*T48)),IF(Q48="Probabilidad",AB47,""))),"")</f>
        <v/>
      </c>
      <c r="AC48" s="133" t="str">
        <f t="shared" ref="AC48:AC49" si="51">IFERROR(IF(OR(AND(Y48="Muy Baja",AA48="Leve"),AND(Y48="Muy Baja",AA48="Menor"),AND(Y48="Baja",AA48="Leve")),"Bajo",IF(OR(AND(Y48="Muy baja",AA48="Moderado"),AND(Y48="Baja",AA48="Menor"),AND(Y48="Baja",AA48="Moderado"),AND(Y48="Media",AA48="Leve"),AND(Y48="Media",AA48="Menor"),AND(Y48="Media",AA48="Moderado"),AND(Y48="Alta",AA48="Leve"),AND(Y48="Alta",AA48="Menor")),"Moderado",IF(OR(AND(Y48="Muy Baja",AA48="Mayor"),AND(Y48="Baja",AA48="Mayor"),AND(Y48="Media",AA48="Mayor"),AND(Y48="Alta",AA48="Moderado"),AND(Y48="Alta",AA48="Mayor"),AND(Y48="Muy Alta",AA48="Leve"),AND(Y48="Muy Alta",AA48="Menor"),AND(Y48="Muy Alta",AA48="Moderado"),AND(Y48="Muy Alta",AA48="Mayor")),"Alto",IF(OR(AND(Y48="Muy Baja",AA48="Catastrófico"),AND(Y48="Baja",AA48="Catastrófico"),AND(Y48="Media",AA48="Catastrófico"),AND(Y48="Alta",AA48="Catastrófico"),AND(Y48="Muy Alta",AA48="Catastrófico")),"Extremo","")))),"")</f>
        <v/>
      </c>
      <c r="AD48" s="134"/>
      <c r="AE48" s="135"/>
      <c r="AF48" s="135"/>
      <c r="AG48" s="406"/>
      <c r="AH48" s="406"/>
      <c r="AI48" s="135"/>
      <c r="AJ48" s="135"/>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35.25" customHeight="1" x14ac:dyDescent="0.35">
      <c r="A49" s="211"/>
      <c r="B49" s="214"/>
      <c r="C49" s="214"/>
      <c r="D49" s="214"/>
      <c r="E49" s="217"/>
      <c r="F49" s="214"/>
      <c r="G49" s="220"/>
      <c r="H49" s="223"/>
      <c r="I49" s="205"/>
      <c r="J49" s="226"/>
      <c r="K49" s="205">
        <f ca="1">IF(NOT(ISERROR(MATCH(J49,_xlfn.ANCHORARRAY(E60),0))),I62&amp;"Por favor no seleccionar los criterios de impacto",J49)</f>
        <v>0</v>
      </c>
      <c r="L49" s="223"/>
      <c r="M49" s="205"/>
      <c r="N49" s="208"/>
      <c r="O49" s="125">
        <v>3</v>
      </c>
      <c r="P49" s="136"/>
      <c r="Q49" s="127" t="str">
        <f>IF(OR(R49="Preventivo",R49="Detectivo"),"Probabilidad",IF(R49="Correctivo","Impacto",""))</f>
        <v/>
      </c>
      <c r="R49" s="128"/>
      <c r="S49" s="128"/>
      <c r="T49" s="129" t="str">
        <f t="shared" si="49"/>
        <v/>
      </c>
      <c r="U49" s="128"/>
      <c r="V49" s="128"/>
      <c r="W49" s="128"/>
      <c r="X49" s="130" t="str">
        <f>IFERROR(IF(AND(Q48="Probabilidad",Q49="Probabilidad"),(Z48-(+Z48*T49)),IF(AND(Q48="Impacto",Q49="Probabilidad"),(Z47-(+Z47*T49)),IF(Q49="Impacto",Z48,""))),"")</f>
        <v/>
      </c>
      <c r="Y49" s="131" t="str">
        <f t="shared" si="1"/>
        <v/>
      </c>
      <c r="Z49" s="132" t="str">
        <f t="shared" si="50"/>
        <v/>
      </c>
      <c r="AA49" s="131" t="str">
        <f t="shared" si="3"/>
        <v/>
      </c>
      <c r="AB49" s="138" t="str">
        <f>IFERROR(IF(AND(Q48="Impacto",Q49="Impacto"),(AB48-(+AB48*T49)),IF(AND(Q48="Probabilidad",Q49="Impacto"),(AB47-(+AB47*T49)),IF(Q49="Probabilidad",AB48,""))),"")</f>
        <v/>
      </c>
      <c r="AC49" s="133" t="str">
        <f t="shared" si="51"/>
        <v/>
      </c>
      <c r="AD49" s="134"/>
      <c r="AE49" s="135"/>
      <c r="AF49" s="135"/>
      <c r="AG49" s="406"/>
      <c r="AH49" s="406"/>
      <c r="AI49" s="135"/>
      <c r="AJ49" s="135"/>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35.25" customHeight="1" x14ac:dyDescent="0.35">
      <c r="A50" s="211"/>
      <c r="B50" s="214"/>
      <c r="C50" s="214"/>
      <c r="D50" s="214"/>
      <c r="E50" s="217"/>
      <c r="F50" s="214"/>
      <c r="G50" s="220"/>
      <c r="H50" s="223"/>
      <c r="I50" s="205"/>
      <c r="J50" s="226"/>
      <c r="K50" s="205">
        <f ca="1">IF(NOT(ISERROR(MATCH(J50,_xlfn.ANCHORARRAY(E61),0))),I63&amp;"Por favor no seleccionar los criterios de impacto",J50)</f>
        <v>0</v>
      </c>
      <c r="L50" s="223"/>
      <c r="M50" s="205"/>
      <c r="N50" s="208"/>
      <c r="O50" s="125">
        <v>4</v>
      </c>
      <c r="P50" s="126"/>
      <c r="Q50" s="127" t="str">
        <f t="shared" ref="Q50:Q52" si="52">IF(OR(R50="Preventivo",R50="Detectivo"),"Probabilidad",IF(R50="Correctivo","Impacto",""))</f>
        <v/>
      </c>
      <c r="R50" s="128"/>
      <c r="S50" s="128"/>
      <c r="T50" s="129" t="str">
        <f t="shared" si="49"/>
        <v/>
      </c>
      <c r="U50" s="128"/>
      <c r="V50" s="128"/>
      <c r="W50" s="128"/>
      <c r="X50" s="130" t="str">
        <f t="shared" ref="X50:X52" si="53">IFERROR(IF(AND(Q49="Probabilidad",Q50="Probabilidad"),(Z49-(+Z49*T50)),IF(AND(Q49="Impacto",Q50="Probabilidad"),(Z48-(+Z48*T50)),IF(Q50="Impacto",Z49,""))),"")</f>
        <v/>
      </c>
      <c r="Y50" s="131" t="str">
        <f t="shared" si="1"/>
        <v/>
      </c>
      <c r="Z50" s="132" t="str">
        <f t="shared" si="50"/>
        <v/>
      </c>
      <c r="AA50" s="131" t="str">
        <f t="shared" si="3"/>
        <v/>
      </c>
      <c r="AB50" s="138" t="str">
        <f t="shared" ref="AB50:AB52" si="54">IFERROR(IF(AND(Q49="Impacto",Q50="Impacto"),(AB49-(+AB49*T50)),IF(AND(Q49="Probabilidad",Q50="Impacto"),(AB48-(+AB48*T50)),IF(Q50="Probabilidad",AB49,""))),"")</f>
        <v/>
      </c>
      <c r="AC50" s="133" t="str">
        <f>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34"/>
      <c r="AE50" s="135"/>
      <c r="AF50" s="135"/>
      <c r="AG50" s="406"/>
      <c r="AH50" s="406"/>
      <c r="AI50" s="135"/>
      <c r="AJ50" s="135"/>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35.25" customHeight="1" x14ac:dyDescent="0.35">
      <c r="A51" s="211"/>
      <c r="B51" s="214"/>
      <c r="C51" s="214"/>
      <c r="D51" s="214"/>
      <c r="E51" s="217"/>
      <c r="F51" s="214"/>
      <c r="G51" s="220"/>
      <c r="H51" s="223"/>
      <c r="I51" s="205"/>
      <c r="J51" s="226"/>
      <c r="K51" s="205">
        <f ca="1">IF(NOT(ISERROR(MATCH(J51,_xlfn.ANCHORARRAY(E62),0))),I64&amp;"Por favor no seleccionar los criterios de impacto",J51)</f>
        <v>0</v>
      </c>
      <c r="L51" s="223"/>
      <c r="M51" s="205"/>
      <c r="N51" s="208"/>
      <c r="O51" s="125">
        <v>5</v>
      </c>
      <c r="P51" s="126"/>
      <c r="Q51" s="127" t="str">
        <f t="shared" si="52"/>
        <v/>
      </c>
      <c r="R51" s="128"/>
      <c r="S51" s="128"/>
      <c r="T51" s="129" t="str">
        <f t="shared" si="49"/>
        <v/>
      </c>
      <c r="U51" s="128"/>
      <c r="V51" s="128"/>
      <c r="W51" s="128"/>
      <c r="X51" s="130" t="str">
        <f t="shared" si="53"/>
        <v/>
      </c>
      <c r="Y51" s="131" t="str">
        <f t="shared" si="1"/>
        <v/>
      </c>
      <c r="Z51" s="132" t="str">
        <f t="shared" si="50"/>
        <v/>
      </c>
      <c r="AA51" s="131" t="str">
        <f t="shared" si="3"/>
        <v/>
      </c>
      <c r="AB51" s="138" t="str">
        <f t="shared" si="54"/>
        <v/>
      </c>
      <c r="AC51" s="133" t="str">
        <f t="shared" ref="AC51:AC52" si="55">IFERROR(IF(OR(AND(Y51="Muy Baja",AA51="Leve"),AND(Y51="Muy Baja",AA51="Menor"),AND(Y51="Baja",AA51="Leve")),"Bajo",IF(OR(AND(Y51="Muy baja",AA51="Moderado"),AND(Y51="Baja",AA51="Menor"),AND(Y51="Baja",AA51="Moderado"),AND(Y51="Media",AA51="Leve"),AND(Y51="Media",AA51="Menor"),AND(Y51="Media",AA51="Moderado"),AND(Y51="Alta",AA51="Leve"),AND(Y51="Alta",AA51="Menor")),"Moderado",IF(OR(AND(Y51="Muy Baja",AA51="Mayor"),AND(Y51="Baja",AA51="Mayor"),AND(Y51="Media",AA51="Mayor"),AND(Y51="Alta",AA51="Moderado"),AND(Y51="Alta",AA51="Mayor"),AND(Y51="Muy Alta",AA51="Leve"),AND(Y51="Muy Alta",AA51="Menor"),AND(Y51="Muy Alta",AA51="Moderado"),AND(Y51="Muy Alta",AA51="Mayor")),"Alto",IF(OR(AND(Y51="Muy Baja",AA51="Catastrófico"),AND(Y51="Baja",AA51="Catastrófico"),AND(Y51="Media",AA51="Catastrófico"),AND(Y51="Alta",AA51="Catastrófico"),AND(Y51="Muy Alta",AA51="Catastrófico")),"Extremo","")))),"")</f>
        <v/>
      </c>
      <c r="AD51" s="134"/>
      <c r="AE51" s="135"/>
      <c r="AF51" s="135"/>
      <c r="AG51" s="406"/>
      <c r="AH51" s="406"/>
      <c r="AI51" s="135"/>
      <c r="AJ51" s="135"/>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35.25" customHeight="1" x14ac:dyDescent="0.35">
      <c r="A52" s="212"/>
      <c r="B52" s="215"/>
      <c r="C52" s="215"/>
      <c r="D52" s="215"/>
      <c r="E52" s="218"/>
      <c r="F52" s="215"/>
      <c r="G52" s="221"/>
      <c r="H52" s="224"/>
      <c r="I52" s="206"/>
      <c r="J52" s="227"/>
      <c r="K52" s="206">
        <f ca="1">IF(NOT(ISERROR(MATCH(J52,_xlfn.ANCHORARRAY(E63),0))),I65&amp;"Por favor no seleccionar los criterios de impacto",J52)</f>
        <v>0</v>
      </c>
      <c r="L52" s="224"/>
      <c r="M52" s="206"/>
      <c r="N52" s="209"/>
      <c r="O52" s="125">
        <v>6</v>
      </c>
      <c r="P52" s="126"/>
      <c r="Q52" s="127" t="str">
        <f t="shared" si="52"/>
        <v/>
      </c>
      <c r="R52" s="128"/>
      <c r="S52" s="128"/>
      <c r="T52" s="129" t="str">
        <f t="shared" si="49"/>
        <v/>
      </c>
      <c r="U52" s="128"/>
      <c r="V52" s="128"/>
      <c r="W52" s="128"/>
      <c r="X52" s="130" t="str">
        <f t="shared" si="53"/>
        <v/>
      </c>
      <c r="Y52" s="131" t="str">
        <f t="shared" si="1"/>
        <v/>
      </c>
      <c r="Z52" s="132" t="str">
        <f t="shared" si="50"/>
        <v/>
      </c>
      <c r="AA52" s="131" t="str">
        <f t="shared" si="3"/>
        <v/>
      </c>
      <c r="AB52" s="138" t="str">
        <f t="shared" si="54"/>
        <v/>
      </c>
      <c r="AC52" s="133" t="str">
        <f t="shared" si="55"/>
        <v/>
      </c>
      <c r="AD52" s="134"/>
      <c r="AE52" s="135"/>
      <c r="AF52" s="135"/>
      <c r="AG52" s="406"/>
      <c r="AH52" s="406"/>
      <c r="AI52" s="135"/>
      <c r="AJ52" s="135"/>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35.25" customHeight="1" x14ac:dyDescent="0.35">
      <c r="A53" s="210">
        <v>9</v>
      </c>
      <c r="B53" s="213"/>
      <c r="C53" s="213"/>
      <c r="D53" s="213"/>
      <c r="E53" s="216"/>
      <c r="F53" s="213"/>
      <c r="G53" s="219"/>
      <c r="H53" s="222" t="str">
        <f>IF(G53&lt;=0,"",IF(G53&lt;=2,"Muy Baja",IF(G53&lt;=24,"Baja",IF(G53&lt;=500,"Media",IF(G53&lt;=5000,"Alta","Muy Alta")))))</f>
        <v/>
      </c>
      <c r="I53" s="204" t="str">
        <f>IF(H53="","",IF(H53="Muy Baja",0.2,IF(H53="Baja",0.4,IF(H53="Media",0.6,IF(H53="Alta",0.8,IF(H53="Muy Alta",1,))))))</f>
        <v/>
      </c>
      <c r="J53" s="225"/>
      <c r="K53" s="204">
        <f ca="1">IF(NOT(ISERROR(MATCH(J53,'Tabla Impacto'!$B$221:$B$223,0))),'Tabla Impacto'!$F$223&amp;"Por favor no seleccionar los criterios de impacto(Afectación Económica o presupuestal y Pérdida Reputacional)",J53)</f>
        <v>0</v>
      </c>
      <c r="L53" s="222" t="str">
        <f ca="1">IF(OR(K53='Tabla Impacto'!$C$11,K53='Tabla Impacto'!$D$11),"Leve",IF(OR(K53='Tabla Impacto'!$C$12,K53='Tabla Impacto'!$D$12),"Menor",IF(OR(K53='Tabla Impacto'!$C$13,K53='Tabla Impacto'!$D$13),"Moderado",IF(OR(K53='Tabla Impacto'!$C$14,K53='Tabla Impacto'!$D$14),"Mayor",IF(OR(K53='Tabla Impacto'!$C$15,K53='Tabla Impacto'!$D$15),"Catastrófico","")))))</f>
        <v/>
      </c>
      <c r="M53" s="204" t="str">
        <f ca="1">IF(L53="","",IF(L53="Leve",0.2,IF(L53="Menor",0.4,IF(L53="Moderado",0.6,IF(L53="Mayor",0.8,IF(L53="Catastrófico",1,))))))</f>
        <v/>
      </c>
      <c r="N53" s="207" t="str">
        <f ca="1">IF(OR(AND(H53="Muy Baja",L53="Leve"),AND(H53="Muy Baja",L53="Menor"),AND(H53="Baja",L53="Leve")),"Bajo",IF(OR(AND(H53="Muy baja",L53="Moderado"),AND(H53="Baja",L53="Menor"),AND(H53="Baja",L53="Moderado"),AND(H53="Media",L53="Leve"),AND(H53="Media",L53="Menor"),AND(H53="Media",L53="Moderado"),AND(H53="Alta",L53="Leve"),AND(H53="Alta",L53="Menor")),"Moderado",IF(OR(AND(H53="Muy Baja",L53="Mayor"),AND(H53="Baja",L53="Mayor"),AND(H53="Media",L53="Mayor"),AND(H53="Alta",L53="Moderado"),AND(H53="Alta",L53="Mayor"),AND(H53="Muy Alta",L53="Leve"),AND(H53="Muy Alta",L53="Menor"),AND(H53="Muy Alta",L53="Moderado"),AND(H53="Muy Alta",L53="Mayor")),"Alto",IF(OR(AND(H53="Muy Baja",L53="Catastrófico"),AND(H53="Baja",L53="Catastrófico"),AND(H53="Media",L53="Catastrófico"),AND(H53="Alta",L53="Catastrófico"),AND(H53="Muy Alta",L53="Catastrófico")),"Extremo",""))))</f>
        <v/>
      </c>
      <c r="O53" s="125">
        <v>1</v>
      </c>
      <c r="P53" s="126"/>
      <c r="Q53" s="127" t="str">
        <f>IF(OR(R53="Preventivo",R53="Detectivo"),"Probabilidad",IF(R53="Correctivo","Impacto",""))</f>
        <v/>
      </c>
      <c r="R53" s="128"/>
      <c r="S53" s="128"/>
      <c r="T53" s="129" t="str">
        <f>IF(AND(R53="Preventivo",S53="Automático"),"50%",IF(AND(R53="Preventivo",S53="Manual"),"40%",IF(AND(R53="Detectivo",S53="Automático"),"40%",IF(AND(R53="Detectivo",S53="Manual"),"30%",IF(AND(R53="Correctivo",S53="Automático"),"35%",IF(AND(R53="Correctivo",S53="Manual"),"25%",""))))))</f>
        <v/>
      </c>
      <c r="U53" s="128"/>
      <c r="V53" s="128"/>
      <c r="W53" s="128"/>
      <c r="X53" s="130" t="str">
        <f>IFERROR(IF(Q53="Probabilidad",(I53-(+I53*T53)),IF(Q53="Impacto",I53,"")),"")</f>
        <v/>
      </c>
      <c r="Y53" s="131" t="str">
        <f>IFERROR(IF(X53="","",IF(X53&lt;=0.2,"Muy Baja",IF(X53&lt;=0.4,"Baja",IF(X53&lt;=0.6,"Media",IF(X53&lt;=0.8,"Alta","Muy Alta"))))),"")</f>
        <v/>
      </c>
      <c r="Z53" s="132" t="str">
        <f>+X53</f>
        <v/>
      </c>
      <c r="AA53" s="131" t="str">
        <f>IFERROR(IF(AB53="","",IF(AB53&lt;=0.2,"Leve",IF(AB53&lt;=0.4,"Menor",IF(AB53&lt;=0.6,"Moderado",IF(AB53&lt;=0.8,"Mayor","Catastrófico"))))),"")</f>
        <v/>
      </c>
      <c r="AB53" s="138" t="str">
        <f>IFERROR(IF(Q53="Impacto",(M53-(+M53*T53)),IF(Q53="Probabilidad",M53,"")),"")</f>
        <v/>
      </c>
      <c r="AC53" s="133" t="str">
        <f>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34"/>
      <c r="AE53" s="135"/>
      <c r="AF53" s="135"/>
      <c r="AG53" s="406"/>
      <c r="AH53" s="406"/>
      <c r="AI53" s="135"/>
      <c r="AJ53" s="135"/>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35.25" customHeight="1" x14ac:dyDescent="0.35">
      <c r="A54" s="211"/>
      <c r="B54" s="214"/>
      <c r="C54" s="214"/>
      <c r="D54" s="214"/>
      <c r="E54" s="217"/>
      <c r="F54" s="214"/>
      <c r="G54" s="220"/>
      <c r="H54" s="223"/>
      <c r="I54" s="205"/>
      <c r="J54" s="226"/>
      <c r="K54" s="205">
        <f ca="1">IF(NOT(ISERROR(MATCH(J54,_xlfn.ANCHORARRAY(E65),0))),I67&amp;"Por favor no seleccionar los criterios de impacto",J54)</f>
        <v>0</v>
      </c>
      <c r="L54" s="223"/>
      <c r="M54" s="205"/>
      <c r="N54" s="208"/>
      <c r="O54" s="125">
        <v>2</v>
      </c>
      <c r="P54" s="126"/>
      <c r="Q54" s="127" t="str">
        <f>IF(OR(R54="Preventivo",R54="Detectivo"),"Probabilidad",IF(R54="Correctivo","Impacto",""))</f>
        <v/>
      </c>
      <c r="R54" s="128"/>
      <c r="S54" s="128"/>
      <c r="T54" s="129" t="str">
        <f t="shared" ref="T54:T58" si="56">IF(AND(R54="Preventivo",S54="Automático"),"50%",IF(AND(R54="Preventivo",S54="Manual"),"40%",IF(AND(R54="Detectivo",S54="Automático"),"40%",IF(AND(R54="Detectivo",S54="Manual"),"30%",IF(AND(R54="Correctivo",S54="Automático"),"35%",IF(AND(R54="Correctivo",S54="Manual"),"25%",""))))))</f>
        <v/>
      </c>
      <c r="U54" s="128"/>
      <c r="V54" s="128"/>
      <c r="W54" s="128"/>
      <c r="X54" s="130" t="str">
        <f>IFERROR(IF(AND(Q53="Probabilidad",Q54="Probabilidad"),(Z53-(+Z53*T54)),IF(Q54="Probabilidad",(I53-(+I53*T54)),IF(Q54="Impacto",Z53,""))),"")</f>
        <v/>
      </c>
      <c r="Y54" s="131" t="str">
        <f t="shared" si="1"/>
        <v/>
      </c>
      <c r="Z54" s="132" t="str">
        <f t="shared" ref="Z54:Z58" si="57">+X54</f>
        <v/>
      </c>
      <c r="AA54" s="131" t="str">
        <f t="shared" si="3"/>
        <v/>
      </c>
      <c r="AB54" s="138" t="str">
        <f>IFERROR(IF(AND(Q53="Impacto",Q54="Impacto"),(AB53-(+AB53*T54)),IF(Q54="Impacto",(M53-(+M53*T54)),IF(Q54="Probabilidad",AB53,""))),"")</f>
        <v/>
      </c>
      <c r="AC54" s="133" t="str">
        <f t="shared" ref="AC54:AC55" si="58">IFERROR(IF(OR(AND(Y54="Muy Baja",AA54="Leve"),AND(Y54="Muy Baja",AA54="Menor"),AND(Y54="Baja",AA54="Leve")),"Bajo",IF(OR(AND(Y54="Muy baja",AA54="Moderado"),AND(Y54="Baja",AA54="Menor"),AND(Y54="Baja",AA54="Moderado"),AND(Y54="Media",AA54="Leve"),AND(Y54="Media",AA54="Menor"),AND(Y54="Media",AA54="Moderado"),AND(Y54="Alta",AA54="Leve"),AND(Y54="Alta",AA54="Menor")),"Moderado",IF(OR(AND(Y54="Muy Baja",AA54="Mayor"),AND(Y54="Baja",AA54="Mayor"),AND(Y54="Media",AA54="Mayor"),AND(Y54="Alta",AA54="Moderado"),AND(Y54="Alta",AA54="Mayor"),AND(Y54="Muy Alta",AA54="Leve"),AND(Y54="Muy Alta",AA54="Menor"),AND(Y54="Muy Alta",AA54="Moderado"),AND(Y54="Muy Alta",AA54="Mayor")),"Alto",IF(OR(AND(Y54="Muy Baja",AA54="Catastrófico"),AND(Y54="Baja",AA54="Catastrófico"),AND(Y54="Media",AA54="Catastrófico"),AND(Y54="Alta",AA54="Catastrófico"),AND(Y54="Muy Alta",AA54="Catastrófico")),"Extremo","")))),"")</f>
        <v/>
      </c>
      <c r="AD54" s="134"/>
      <c r="AE54" s="135"/>
      <c r="AF54" s="135"/>
      <c r="AG54" s="406"/>
      <c r="AH54" s="406"/>
      <c r="AI54" s="135"/>
      <c r="AJ54" s="135"/>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35.25" customHeight="1" x14ac:dyDescent="0.35">
      <c r="A55" s="211"/>
      <c r="B55" s="214"/>
      <c r="C55" s="214"/>
      <c r="D55" s="214"/>
      <c r="E55" s="217"/>
      <c r="F55" s="214"/>
      <c r="G55" s="220"/>
      <c r="H55" s="223"/>
      <c r="I55" s="205"/>
      <c r="J55" s="226"/>
      <c r="K55" s="205">
        <f ca="1">IF(NOT(ISERROR(MATCH(J55,_xlfn.ANCHORARRAY(E66),0))),I68&amp;"Por favor no seleccionar los criterios de impacto",J55)</f>
        <v>0</v>
      </c>
      <c r="L55" s="223"/>
      <c r="M55" s="205"/>
      <c r="N55" s="208"/>
      <c r="O55" s="125">
        <v>3</v>
      </c>
      <c r="P55" s="136"/>
      <c r="Q55" s="127" t="str">
        <f>IF(OR(R55="Preventivo",R55="Detectivo"),"Probabilidad",IF(R55="Correctivo","Impacto",""))</f>
        <v/>
      </c>
      <c r="R55" s="128"/>
      <c r="S55" s="128"/>
      <c r="T55" s="129" t="str">
        <f t="shared" si="56"/>
        <v/>
      </c>
      <c r="U55" s="128"/>
      <c r="V55" s="128"/>
      <c r="W55" s="128"/>
      <c r="X55" s="130" t="str">
        <f>IFERROR(IF(AND(Q54="Probabilidad",Q55="Probabilidad"),(Z54-(+Z54*T55)),IF(AND(Q54="Impacto",Q55="Probabilidad"),(Z53-(+Z53*T55)),IF(Q55="Impacto",Z54,""))),"")</f>
        <v/>
      </c>
      <c r="Y55" s="131" t="str">
        <f t="shared" si="1"/>
        <v/>
      </c>
      <c r="Z55" s="132" t="str">
        <f t="shared" si="57"/>
        <v/>
      </c>
      <c r="AA55" s="131" t="str">
        <f t="shared" si="3"/>
        <v/>
      </c>
      <c r="AB55" s="138" t="str">
        <f>IFERROR(IF(AND(Q54="Impacto",Q55="Impacto"),(AB54-(+AB54*T55)),IF(AND(Q54="Probabilidad",Q55="Impacto"),(AB53-(+AB53*T55)),IF(Q55="Probabilidad",AB54,""))),"")</f>
        <v/>
      </c>
      <c r="AC55" s="133" t="str">
        <f t="shared" si="58"/>
        <v/>
      </c>
      <c r="AD55" s="134"/>
      <c r="AE55" s="135"/>
      <c r="AF55" s="135"/>
      <c r="AG55" s="406"/>
      <c r="AH55" s="406"/>
      <c r="AI55" s="135"/>
      <c r="AJ55" s="135"/>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35.25" customHeight="1" x14ac:dyDescent="0.35">
      <c r="A56" s="211"/>
      <c r="B56" s="214"/>
      <c r="C56" s="214"/>
      <c r="D56" s="214"/>
      <c r="E56" s="217"/>
      <c r="F56" s="214"/>
      <c r="G56" s="220"/>
      <c r="H56" s="223"/>
      <c r="I56" s="205"/>
      <c r="J56" s="226"/>
      <c r="K56" s="205">
        <f ca="1">IF(NOT(ISERROR(MATCH(J56,_xlfn.ANCHORARRAY(E67),0))),I69&amp;"Por favor no seleccionar los criterios de impacto",J56)</f>
        <v>0</v>
      </c>
      <c r="L56" s="223"/>
      <c r="M56" s="205"/>
      <c r="N56" s="208"/>
      <c r="O56" s="125">
        <v>4</v>
      </c>
      <c r="P56" s="126"/>
      <c r="Q56" s="127" t="str">
        <f t="shared" ref="Q56:Q58" si="59">IF(OR(R56="Preventivo",R56="Detectivo"),"Probabilidad",IF(R56="Correctivo","Impacto",""))</f>
        <v/>
      </c>
      <c r="R56" s="128"/>
      <c r="S56" s="128"/>
      <c r="T56" s="129" t="str">
        <f t="shared" si="56"/>
        <v/>
      </c>
      <c r="U56" s="128"/>
      <c r="V56" s="128"/>
      <c r="W56" s="128"/>
      <c r="X56" s="130" t="str">
        <f t="shared" ref="X56:X58" si="60">IFERROR(IF(AND(Q55="Probabilidad",Q56="Probabilidad"),(Z55-(+Z55*T56)),IF(AND(Q55="Impacto",Q56="Probabilidad"),(Z54-(+Z54*T56)),IF(Q56="Impacto",Z55,""))),"")</f>
        <v/>
      </c>
      <c r="Y56" s="131" t="str">
        <f t="shared" si="1"/>
        <v/>
      </c>
      <c r="Z56" s="132" t="str">
        <f t="shared" si="57"/>
        <v/>
      </c>
      <c r="AA56" s="131" t="str">
        <f t="shared" si="3"/>
        <v/>
      </c>
      <c r="AB56" s="138" t="str">
        <f t="shared" ref="AB56:AB58" si="61">IFERROR(IF(AND(Q55="Impacto",Q56="Impacto"),(AB55-(+AB55*T56)),IF(AND(Q55="Probabilidad",Q56="Impacto"),(AB54-(+AB54*T56)),IF(Q56="Probabilidad",AB55,""))),"")</f>
        <v/>
      </c>
      <c r="AC56" s="133" t="str">
        <f>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34"/>
      <c r="AE56" s="135"/>
      <c r="AF56" s="135"/>
      <c r="AG56" s="406"/>
      <c r="AH56" s="406"/>
      <c r="AI56" s="135"/>
      <c r="AJ56" s="135"/>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35.25" customHeight="1" x14ac:dyDescent="0.35">
      <c r="A57" s="211"/>
      <c r="B57" s="214"/>
      <c r="C57" s="214"/>
      <c r="D57" s="214"/>
      <c r="E57" s="217"/>
      <c r="F57" s="214"/>
      <c r="G57" s="220"/>
      <c r="H57" s="223"/>
      <c r="I57" s="205"/>
      <c r="J57" s="226"/>
      <c r="K57" s="205">
        <f ca="1">IF(NOT(ISERROR(MATCH(J57,_xlfn.ANCHORARRAY(E68),0))),I70&amp;"Por favor no seleccionar los criterios de impacto",J57)</f>
        <v>0</v>
      </c>
      <c r="L57" s="223"/>
      <c r="M57" s="205"/>
      <c r="N57" s="208"/>
      <c r="O57" s="125">
        <v>5</v>
      </c>
      <c r="P57" s="126"/>
      <c r="Q57" s="127" t="str">
        <f t="shared" si="59"/>
        <v/>
      </c>
      <c r="R57" s="128"/>
      <c r="S57" s="128"/>
      <c r="T57" s="129" t="str">
        <f t="shared" si="56"/>
        <v/>
      </c>
      <c r="U57" s="128"/>
      <c r="V57" s="128"/>
      <c r="W57" s="128"/>
      <c r="X57" s="130" t="str">
        <f t="shared" si="60"/>
        <v/>
      </c>
      <c r="Y57" s="131" t="str">
        <f t="shared" si="1"/>
        <v/>
      </c>
      <c r="Z57" s="132" t="str">
        <f t="shared" si="57"/>
        <v/>
      </c>
      <c r="AA57" s="131" t="str">
        <f t="shared" si="3"/>
        <v/>
      </c>
      <c r="AB57" s="138" t="str">
        <f t="shared" si="61"/>
        <v/>
      </c>
      <c r="AC57" s="133" t="str">
        <f t="shared" ref="AC57:AC58" si="62">IFERROR(IF(OR(AND(Y57="Muy Baja",AA57="Leve"),AND(Y57="Muy Baja",AA57="Menor"),AND(Y57="Baja",AA57="Leve")),"Bajo",IF(OR(AND(Y57="Muy baja",AA57="Moderado"),AND(Y57="Baja",AA57="Menor"),AND(Y57="Baja",AA57="Moderado"),AND(Y57="Media",AA57="Leve"),AND(Y57="Media",AA57="Menor"),AND(Y57="Media",AA57="Moderado"),AND(Y57="Alta",AA57="Leve"),AND(Y57="Alta",AA57="Menor")),"Moderado",IF(OR(AND(Y57="Muy Baja",AA57="Mayor"),AND(Y57="Baja",AA57="Mayor"),AND(Y57="Media",AA57="Mayor"),AND(Y57="Alta",AA57="Moderado"),AND(Y57="Alta",AA57="Mayor"),AND(Y57="Muy Alta",AA57="Leve"),AND(Y57="Muy Alta",AA57="Menor"),AND(Y57="Muy Alta",AA57="Moderado"),AND(Y57="Muy Alta",AA57="Mayor")),"Alto",IF(OR(AND(Y57="Muy Baja",AA57="Catastrófico"),AND(Y57="Baja",AA57="Catastrófico"),AND(Y57="Media",AA57="Catastrófico"),AND(Y57="Alta",AA57="Catastrófico"),AND(Y57="Muy Alta",AA57="Catastrófico")),"Extremo","")))),"")</f>
        <v/>
      </c>
      <c r="AD57" s="134"/>
      <c r="AE57" s="135"/>
      <c r="AF57" s="135"/>
      <c r="AG57" s="406"/>
      <c r="AH57" s="406"/>
      <c r="AI57" s="135"/>
      <c r="AJ57" s="135"/>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35.25" customHeight="1" x14ac:dyDescent="0.35">
      <c r="A58" s="212"/>
      <c r="B58" s="215"/>
      <c r="C58" s="215"/>
      <c r="D58" s="215"/>
      <c r="E58" s="218"/>
      <c r="F58" s="215"/>
      <c r="G58" s="221"/>
      <c r="H58" s="224"/>
      <c r="I58" s="206"/>
      <c r="J58" s="227"/>
      <c r="K58" s="206">
        <f ca="1">IF(NOT(ISERROR(MATCH(J58,_xlfn.ANCHORARRAY(E69),0))),I71&amp;"Por favor no seleccionar los criterios de impacto",J58)</f>
        <v>0</v>
      </c>
      <c r="L58" s="224"/>
      <c r="M58" s="206"/>
      <c r="N58" s="209"/>
      <c r="O58" s="125">
        <v>6</v>
      </c>
      <c r="P58" s="126"/>
      <c r="Q58" s="127" t="str">
        <f t="shared" si="59"/>
        <v/>
      </c>
      <c r="R58" s="128"/>
      <c r="S58" s="128"/>
      <c r="T58" s="129" t="str">
        <f t="shared" si="56"/>
        <v/>
      </c>
      <c r="U58" s="128"/>
      <c r="V58" s="128"/>
      <c r="W58" s="128"/>
      <c r="X58" s="130" t="str">
        <f t="shared" si="60"/>
        <v/>
      </c>
      <c r="Y58" s="131" t="str">
        <f t="shared" si="1"/>
        <v/>
      </c>
      <c r="Z58" s="132" t="str">
        <f t="shared" si="57"/>
        <v/>
      </c>
      <c r="AA58" s="131" t="str">
        <f t="shared" si="3"/>
        <v/>
      </c>
      <c r="AB58" s="138" t="str">
        <f t="shared" si="61"/>
        <v/>
      </c>
      <c r="AC58" s="133" t="str">
        <f t="shared" si="62"/>
        <v/>
      </c>
      <c r="AD58" s="134"/>
      <c r="AE58" s="135"/>
      <c r="AF58" s="135"/>
      <c r="AG58" s="406"/>
      <c r="AH58" s="406"/>
      <c r="AI58" s="135"/>
      <c r="AJ58" s="135"/>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35.25" customHeight="1" x14ac:dyDescent="0.35">
      <c r="A59" s="210">
        <v>10</v>
      </c>
      <c r="B59" s="213"/>
      <c r="C59" s="213"/>
      <c r="D59" s="213"/>
      <c r="E59" s="216"/>
      <c r="F59" s="213"/>
      <c r="G59" s="219"/>
      <c r="H59" s="222" t="str">
        <f>IF(G59&lt;=0,"",IF(G59&lt;=2,"Muy Baja",IF(G59&lt;=24,"Baja",IF(G59&lt;=500,"Media",IF(G59&lt;=5000,"Alta","Muy Alta")))))</f>
        <v/>
      </c>
      <c r="I59" s="204" t="str">
        <f>IF(H59="","",IF(H59="Muy Baja",0.2,IF(H59="Baja",0.4,IF(H59="Media",0.6,IF(H59="Alta",0.8,IF(H59="Muy Alta",1,))))))</f>
        <v/>
      </c>
      <c r="J59" s="225"/>
      <c r="K59" s="204">
        <f ca="1">IF(NOT(ISERROR(MATCH(J59,'Tabla Impacto'!$B$221:$B$223,0))),'Tabla Impacto'!$F$223&amp;"Por favor no seleccionar los criterios de impacto(Afectación Económica o presupuestal y Pérdida Reputacional)",J59)</f>
        <v>0</v>
      </c>
      <c r="L59" s="222" t="str">
        <f ca="1">IF(OR(K59='Tabla Impacto'!$C$11,K59='Tabla Impacto'!$D$11),"Leve",IF(OR(K59='Tabla Impacto'!$C$12,K59='Tabla Impacto'!$D$12),"Menor",IF(OR(K59='Tabla Impacto'!$C$13,K59='Tabla Impacto'!$D$13),"Moderado",IF(OR(K59='Tabla Impacto'!$C$14,K59='Tabla Impacto'!$D$14),"Mayor",IF(OR(K59='Tabla Impacto'!$C$15,K59='Tabla Impacto'!$D$15),"Catastrófico","")))))</f>
        <v/>
      </c>
      <c r="M59" s="204" t="str">
        <f ca="1">IF(L59="","",IF(L59="Leve",0.2,IF(L59="Menor",0.4,IF(L59="Moderado",0.6,IF(L59="Mayor",0.8,IF(L59="Catastrófico",1,))))))</f>
        <v/>
      </c>
      <c r="N59" s="207" t="str">
        <f ca="1">IF(OR(AND(H59="Muy Baja",L59="Leve"),AND(H59="Muy Baja",L59="Menor"),AND(H59="Baja",L59="Leve")),"Bajo",IF(OR(AND(H59="Muy baja",L59="Moderado"),AND(H59="Baja",L59="Menor"),AND(H59="Baja",L59="Moderado"),AND(H59="Media",L59="Leve"),AND(H59="Media",L59="Menor"),AND(H59="Media",L59="Moderado"),AND(H59="Alta",L59="Leve"),AND(H59="Alta",L59="Menor")),"Moderado",IF(OR(AND(H59="Muy Baja",L59="Mayor"),AND(H59="Baja",L59="Mayor"),AND(H59="Media",L59="Mayor"),AND(H59="Alta",L59="Moderado"),AND(H59="Alta",L59="Mayor"),AND(H59="Muy Alta",L59="Leve"),AND(H59="Muy Alta",L59="Menor"),AND(H59="Muy Alta",L59="Moderado"),AND(H59="Muy Alta",L59="Mayor")),"Alto",IF(OR(AND(H59="Muy Baja",L59="Catastrófico"),AND(H59="Baja",L59="Catastrófico"),AND(H59="Media",L59="Catastrófico"),AND(H59="Alta",L59="Catastrófico"),AND(H59="Muy Alta",L59="Catastrófico")),"Extremo",""))))</f>
        <v/>
      </c>
      <c r="O59" s="125">
        <v>1</v>
      </c>
      <c r="P59" s="126"/>
      <c r="Q59" s="127" t="str">
        <f>IF(OR(R59="Preventivo",R59="Detectivo"),"Probabilidad",IF(R59="Correctivo","Impacto",""))</f>
        <v/>
      </c>
      <c r="R59" s="128"/>
      <c r="S59" s="128"/>
      <c r="T59" s="129" t="str">
        <f>IF(AND(R59="Preventivo",S59="Automático"),"50%",IF(AND(R59="Preventivo",S59="Manual"),"40%",IF(AND(R59="Detectivo",S59="Automático"),"40%",IF(AND(R59="Detectivo",S59="Manual"),"30%",IF(AND(R59="Correctivo",S59="Automático"),"35%",IF(AND(R59="Correctivo",S59="Manual"),"25%",""))))))</f>
        <v/>
      </c>
      <c r="U59" s="128"/>
      <c r="V59" s="128"/>
      <c r="W59" s="128"/>
      <c r="X59" s="130" t="str">
        <f>IFERROR(IF(Q59="Probabilidad",(I59-(+I59*T59)),IF(Q59="Impacto",I59,"")),"")</f>
        <v/>
      </c>
      <c r="Y59" s="131" t="str">
        <f>IFERROR(IF(X59="","",IF(X59&lt;=0.2,"Muy Baja",IF(X59&lt;=0.4,"Baja",IF(X59&lt;=0.6,"Media",IF(X59&lt;=0.8,"Alta","Muy Alta"))))),"")</f>
        <v/>
      </c>
      <c r="Z59" s="132" t="str">
        <f>+X59</f>
        <v/>
      </c>
      <c r="AA59" s="131" t="str">
        <f>IFERROR(IF(AB59="","",IF(AB59&lt;=0.2,"Leve",IF(AB59&lt;=0.4,"Menor",IF(AB59&lt;=0.6,"Moderado",IF(AB59&lt;=0.8,"Mayor","Catastrófico"))))),"")</f>
        <v/>
      </c>
      <c r="AB59" s="138" t="str">
        <f>IFERROR(IF(Q59="Impacto",(M59-(+M59*T59)),IF(Q59="Probabilidad",M59,"")),"")</f>
        <v/>
      </c>
      <c r="AC59" s="133" t="str">
        <f>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34"/>
      <c r="AE59" s="135"/>
      <c r="AF59" s="135"/>
      <c r="AG59" s="406"/>
      <c r="AH59" s="406"/>
      <c r="AI59" s="135"/>
      <c r="AJ59" s="135"/>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35.25" customHeight="1" x14ac:dyDescent="0.35">
      <c r="A60" s="211"/>
      <c r="B60" s="214"/>
      <c r="C60" s="214"/>
      <c r="D60" s="214"/>
      <c r="E60" s="217"/>
      <c r="F60" s="214"/>
      <c r="G60" s="220"/>
      <c r="H60" s="223"/>
      <c r="I60" s="205"/>
      <c r="J60" s="226"/>
      <c r="K60" s="205">
        <f ca="1">IF(NOT(ISERROR(MATCH(J60,_xlfn.ANCHORARRAY(E71),0))),I73&amp;"Por favor no seleccionar los criterios de impacto",J60)</f>
        <v>0</v>
      </c>
      <c r="L60" s="223"/>
      <c r="M60" s="205"/>
      <c r="N60" s="208"/>
      <c r="O60" s="125">
        <v>2</v>
      </c>
      <c r="P60" s="126"/>
      <c r="Q60" s="127" t="str">
        <f>IF(OR(R60="Preventivo",R60="Detectivo"),"Probabilidad",IF(R60="Correctivo","Impacto",""))</f>
        <v/>
      </c>
      <c r="R60" s="128"/>
      <c r="S60" s="128"/>
      <c r="T60" s="129" t="str">
        <f t="shared" ref="T60:T64" si="63">IF(AND(R60="Preventivo",S60="Automático"),"50%",IF(AND(R60="Preventivo",S60="Manual"),"40%",IF(AND(R60="Detectivo",S60="Automático"),"40%",IF(AND(R60="Detectivo",S60="Manual"),"30%",IF(AND(R60="Correctivo",S60="Automático"),"35%",IF(AND(R60="Correctivo",S60="Manual"),"25%",""))))))</f>
        <v/>
      </c>
      <c r="U60" s="128"/>
      <c r="V60" s="128"/>
      <c r="W60" s="128"/>
      <c r="X60" s="130" t="str">
        <f>IFERROR(IF(AND(Q59="Probabilidad",Q60="Probabilidad"),(Z59-(+Z59*T60)),IF(Q60="Probabilidad",(I59-(+I59*T60)),IF(Q60="Impacto",Z59,""))),"")</f>
        <v/>
      </c>
      <c r="Y60" s="131" t="str">
        <f t="shared" si="1"/>
        <v/>
      </c>
      <c r="Z60" s="132" t="str">
        <f t="shared" ref="Z60:Z64" si="64">+X60</f>
        <v/>
      </c>
      <c r="AA60" s="131" t="str">
        <f t="shared" si="3"/>
        <v/>
      </c>
      <c r="AB60" s="138" t="str">
        <f>IFERROR(IF(AND(Q59="Impacto",Q60="Impacto"),(AB59-(+AB59*T60)),IF(Q60="Impacto",(M59-(+M59*T60)),IF(Q60="Probabilidad",AB59,""))),"")</f>
        <v/>
      </c>
      <c r="AC60" s="133" t="str">
        <f t="shared" ref="AC60:AC61" si="65">IFERROR(IF(OR(AND(Y60="Muy Baja",AA60="Leve"),AND(Y60="Muy Baja",AA60="Menor"),AND(Y60="Baja",AA60="Leve")),"Bajo",IF(OR(AND(Y60="Muy baja",AA60="Moderado"),AND(Y60="Baja",AA60="Menor"),AND(Y60="Baja",AA60="Moderado"),AND(Y60="Media",AA60="Leve"),AND(Y60="Media",AA60="Menor"),AND(Y60="Media",AA60="Moderado"),AND(Y60="Alta",AA60="Leve"),AND(Y60="Alta",AA60="Menor")),"Moderado",IF(OR(AND(Y60="Muy Baja",AA60="Mayor"),AND(Y60="Baja",AA60="Mayor"),AND(Y60="Media",AA60="Mayor"),AND(Y60="Alta",AA60="Moderado"),AND(Y60="Alta",AA60="Mayor"),AND(Y60="Muy Alta",AA60="Leve"),AND(Y60="Muy Alta",AA60="Menor"),AND(Y60="Muy Alta",AA60="Moderado"),AND(Y60="Muy Alta",AA60="Mayor")),"Alto",IF(OR(AND(Y60="Muy Baja",AA60="Catastrófico"),AND(Y60="Baja",AA60="Catastrófico"),AND(Y60="Media",AA60="Catastrófico"),AND(Y60="Alta",AA60="Catastrófico"),AND(Y60="Muy Alta",AA60="Catastrófico")),"Extremo","")))),"")</f>
        <v/>
      </c>
      <c r="AD60" s="134"/>
      <c r="AE60" s="135"/>
      <c r="AF60" s="135"/>
      <c r="AG60" s="406"/>
      <c r="AH60" s="406"/>
      <c r="AI60" s="135"/>
      <c r="AJ60" s="135"/>
    </row>
    <row r="61" spans="1:68" ht="35.25" customHeight="1" x14ac:dyDescent="0.35">
      <c r="A61" s="211"/>
      <c r="B61" s="214"/>
      <c r="C61" s="214"/>
      <c r="D61" s="214"/>
      <c r="E61" s="217"/>
      <c r="F61" s="214"/>
      <c r="G61" s="220"/>
      <c r="H61" s="223"/>
      <c r="I61" s="205"/>
      <c r="J61" s="226"/>
      <c r="K61" s="205">
        <f ca="1">IF(NOT(ISERROR(MATCH(J61,_xlfn.ANCHORARRAY(E72),0))),I74&amp;"Por favor no seleccionar los criterios de impacto",J61)</f>
        <v>0</v>
      </c>
      <c r="L61" s="223"/>
      <c r="M61" s="205"/>
      <c r="N61" s="208"/>
      <c r="O61" s="125">
        <v>3</v>
      </c>
      <c r="P61" s="136"/>
      <c r="Q61" s="127" t="str">
        <f>IF(OR(R61="Preventivo",R61="Detectivo"),"Probabilidad",IF(R61="Correctivo","Impacto",""))</f>
        <v/>
      </c>
      <c r="R61" s="128"/>
      <c r="S61" s="128"/>
      <c r="T61" s="129" t="str">
        <f t="shared" si="63"/>
        <v/>
      </c>
      <c r="U61" s="128"/>
      <c r="V61" s="128"/>
      <c r="W61" s="128"/>
      <c r="X61" s="130" t="str">
        <f>IFERROR(IF(AND(Q60="Probabilidad",Q61="Probabilidad"),(Z60-(+Z60*T61)),IF(AND(Q60="Impacto",Q61="Probabilidad"),(Z59-(+Z59*T61)),IF(Q61="Impacto",Z60,""))),"")</f>
        <v/>
      </c>
      <c r="Y61" s="131" t="str">
        <f t="shared" si="1"/>
        <v/>
      </c>
      <c r="Z61" s="132" t="str">
        <f t="shared" si="64"/>
        <v/>
      </c>
      <c r="AA61" s="131" t="str">
        <f t="shared" si="3"/>
        <v/>
      </c>
      <c r="AB61" s="138" t="str">
        <f>IFERROR(IF(AND(Q60="Impacto",Q61="Impacto"),(AB60-(+AB60*T61)),IF(AND(Q60="Probabilidad",Q61="Impacto"),(AB59-(+AB59*T61)),IF(Q61="Probabilidad",AB60,""))),"")</f>
        <v/>
      </c>
      <c r="AC61" s="133" t="str">
        <f t="shared" si="65"/>
        <v/>
      </c>
      <c r="AD61" s="134"/>
      <c r="AE61" s="135"/>
      <c r="AF61" s="135"/>
      <c r="AG61" s="406"/>
      <c r="AH61" s="406"/>
      <c r="AI61" s="135"/>
      <c r="AJ61" s="135"/>
    </row>
    <row r="62" spans="1:68" ht="35.25" customHeight="1" x14ac:dyDescent="0.35">
      <c r="A62" s="211"/>
      <c r="B62" s="214"/>
      <c r="C62" s="214"/>
      <c r="D62" s="214"/>
      <c r="E62" s="217"/>
      <c r="F62" s="214"/>
      <c r="G62" s="220"/>
      <c r="H62" s="223"/>
      <c r="I62" s="205"/>
      <c r="J62" s="226"/>
      <c r="K62" s="205">
        <f ca="1">IF(NOT(ISERROR(MATCH(J62,_xlfn.ANCHORARRAY(E73),0))),I75&amp;"Por favor no seleccionar los criterios de impacto",J62)</f>
        <v>0</v>
      </c>
      <c r="L62" s="223"/>
      <c r="M62" s="205"/>
      <c r="N62" s="208"/>
      <c r="O62" s="125">
        <v>4</v>
      </c>
      <c r="P62" s="126"/>
      <c r="Q62" s="127" t="str">
        <f t="shared" ref="Q62:Q64" si="66">IF(OR(R62="Preventivo",R62="Detectivo"),"Probabilidad",IF(R62="Correctivo","Impacto",""))</f>
        <v/>
      </c>
      <c r="R62" s="128"/>
      <c r="S62" s="128"/>
      <c r="T62" s="129" t="str">
        <f t="shared" si="63"/>
        <v/>
      </c>
      <c r="U62" s="128"/>
      <c r="V62" s="128"/>
      <c r="W62" s="128"/>
      <c r="X62" s="130" t="str">
        <f t="shared" ref="X62:X64" si="67">IFERROR(IF(AND(Q61="Probabilidad",Q62="Probabilidad"),(Z61-(+Z61*T62)),IF(AND(Q61="Impacto",Q62="Probabilidad"),(Z60-(+Z60*T62)),IF(Q62="Impacto",Z61,""))),"")</f>
        <v/>
      </c>
      <c r="Y62" s="131" t="str">
        <f t="shared" si="1"/>
        <v/>
      </c>
      <c r="Z62" s="132" t="str">
        <f t="shared" si="64"/>
        <v/>
      </c>
      <c r="AA62" s="131" t="str">
        <f t="shared" si="3"/>
        <v/>
      </c>
      <c r="AB62" s="138" t="str">
        <f t="shared" ref="AB62:AB64" si="68">IFERROR(IF(AND(Q61="Impacto",Q62="Impacto"),(AB61-(+AB61*T62)),IF(AND(Q61="Probabilidad",Q62="Impacto"),(AB60-(+AB60*T62)),IF(Q62="Probabilidad",AB61,""))),"")</f>
        <v/>
      </c>
      <c r="AC62" s="133" t="str">
        <f>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34"/>
      <c r="AE62" s="135"/>
      <c r="AF62" s="135"/>
      <c r="AG62" s="406"/>
      <c r="AH62" s="406"/>
      <c r="AI62" s="135"/>
      <c r="AJ62" s="135"/>
    </row>
    <row r="63" spans="1:68" ht="35.25" customHeight="1" x14ac:dyDescent="0.35">
      <c r="A63" s="211"/>
      <c r="B63" s="214"/>
      <c r="C63" s="214"/>
      <c r="D63" s="214"/>
      <c r="E63" s="217"/>
      <c r="F63" s="214"/>
      <c r="G63" s="220"/>
      <c r="H63" s="223"/>
      <c r="I63" s="205"/>
      <c r="J63" s="226"/>
      <c r="K63" s="205">
        <f ca="1">IF(NOT(ISERROR(MATCH(J63,_xlfn.ANCHORARRAY(E74),0))),I76&amp;"Por favor no seleccionar los criterios de impacto",J63)</f>
        <v>0</v>
      </c>
      <c r="L63" s="223"/>
      <c r="M63" s="205"/>
      <c r="N63" s="208"/>
      <c r="O63" s="125">
        <v>5</v>
      </c>
      <c r="P63" s="126"/>
      <c r="Q63" s="127" t="str">
        <f t="shared" si="66"/>
        <v/>
      </c>
      <c r="R63" s="128"/>
      <c r="S63" s="128"/>
      <c r="T63" s="129" t="str">
        <f t="shared" si="63"/>
        <v/>
      </c>
      <c r="U63" s="128"/>
      <c r="V63" s="128"/>
      <c r="W63" s="128"/>
      <c r="X63" s="130" t="str">
        <f t="shared" si="67"/>
        <v/>
      </c>
      <c r="Y63" s="131" t="str">
        <f t="shared" si="1"/>
        <v/>
      </c>
      <c r="Z63" s="132" t="str">
        <f t="shared" si="64"/>
        <v/>
      </c>
      <c r="AA63" s="131" t="str">
        <f t="shared" si="3"/>
        <v/>
      </c>
      <c r="AB63" s="138" t="str">
        <f t="shared" si="68"/>
        <v/>
      </c>
      <c r="AC63" s="133" t="str">
        <f t="shared" ref="AC63:AC64" si="69">IFERROR(IF(OR(AND(Y63="Muy Baja",AA63="Leve"),AND(Y63="Muy Baja",AA63="Menor"),AND(Y63="Baja",AA63="Leve")),"Bajo",IF(OR(AND(Y63="Muy baja",AA63="Moderado"),AND(Y63="Baja",AA63="Menor"),AND(Y63="Baja",AA63="Moderado"),AND(Y63="Media",AA63="Leve"),AND(Y63="Media",AA63="Menor"),AND(Y63="Media",AA63="Moderado"),AND(Y63="Alta",AA63="Leve"),AND(Y63="Alta",AA63="Menor")),"Moderado",IF(OR(AND(Y63="Muy Baja",AA63="Mayor"),AND(Y63="Baja",AA63="Mayor"),AND(Y63="Media",AA63="Mayor"),AND(Y63="Alta",AA63="Moderado"),AND(Y63="Alta",AA63="Mayor"),AND(Y63="Muy Alta",AA63="Leve"),AND(Y63="Muy Alta",AA63="Menor"),AND(Y63="Muy Alta",AA63="Moderado"),AND(Y63="Muy Alta",AA63="Mayor")),"Alto",IF(OR(AND(Y63="Muy Baja",AA63="Catastrófico"),AND(Y63="Baja",AA63="Catastrófico"),AND(Y63="Media",AA63="Catastrófico"),AND(Y63="Alta",AA63="Catastrófico"),AND(Y63="Muy Alta",AA63="Catastrófico")),"Extremo","")))),"")</f>
        <v/>
      </c>
      <c r="AD63" s="134"/>
      <c r="AE63" s="135"/>
      <c r="AF63" s="135"/>
      <c r="AG63" s="406"/>
      <c r="AH63" s="406"/>
      <c r="AI63" s="135"/>
      <c r="AJ63" s="135"/>
    </row>
    <row r="64" spans="1:68" ht="35.25" customHeight="1" x14ac:dyDescent="0.35">
      <c r="A64" s="212"/>
      <c r="B64" s="215"/>
      <c r="C64" s="215"/>
      <c r="D64" s="215"/>
      <c r="E64" s="218"/>
      <c r="F64" s="215"/>
      <c r="G64" s="221"/>
      <c r="H64" s="224"/>
      <c r="I64" s="206"/>
      <c r="J64" s="227"/>
      <c r="K64" s="206">
        <f ca="1">IF(NOT(ISERROR(MATCH(J64,_xlfn.ANCHORARRAY(E75),0))),I77&amp;"Por favor no seleccionar los criterios de impacto",J64)</f>
        <v>0</v>
      </c>
      <c r="L64" s="224"/>
      <c r="M64" s="206"/>
      <c r="N64" s="209"/>
      <c r="O64" s="125">
        <v>6</v>
      </c>
      <c r="P64" s="126"/>
      <c r="Q64" s="127" t="str">
        <f t="shared" si="66"/>
        <v/>
      </c>
      <c r="R64" s="128"/>
      <c r="S64" s="128"/>
      <c r="T64" s="129" t="str">
        <f t="shared" si="63"/>
        <v/>
      </c>
      <c r="U64" s="128"/>
      <c r="V64" s="128"/>
      <c r="W64" s="128"/>
      <c r="X64" s="130" t="str">
        <f t="shared" si="67"/>
        <v/>
      </c>
      <c r="Y64" s="131" t="str">
        <f t="shared" si="1"/>
        <v/>
      </c>
      <c r="Z64" s="132" t="str">
        <f t="shared" si="64"/>
        <v/>
      </c>
      <c r="AA64" s="131" t="str">
        <f t="shared" si="3"/>
        <v/>
      </c>
      <c r="AB64" s="138" t="str">
        <f t="shared" si="68"/>
        <v/>
      </c>
      <c r="AC64" s="133" t="str">
        <f t="shared" si="69"/>
        <v/>
      </c>
      <c r="AD64" s="134"/>
      <c r="AE64" s="135"/>
      <c r="AF64" s="135"/>
      <c r="AG64" s="406"/>
      <c r="AH64" s="406"/>
      <c r="AI64" s="135"/>
      <c r="AJ64" s="135"/>
    </row>
    <row r="65" spans="1:36" ht="49.5" customHeight="1" x14ac:dyDescent="0.35">
      <c r="A65" s="6"/>
      <c r="B65" s="201" t="s">
        <v>131</v>
      </c>
      <c r="C65" s="202"/>
      <c r="D65" s="202"/>
      <c r="E65" s="202"/>
      <c r="F65" s="202"/>
      <c r="G65" s="202"/>
      <c r="H65" s="202"/>
      <c r="I65" s="202"/>
      <c r="J65" s="202"/>
      <c r="K65" s="202"/>
      <c r="L65" s="202"/>
      <c r="M65" s="202"/>
      <c r="N65" s="202"/>
      <c r="O65" s="202"/>
      <c r="P65" s="202"/>
      <c r="Q65" s="202"/>
      <c r="R65" s="202"/>
      <c r="S65" s="202"/>
      <c r="T65" s="202"/>
      <c r="U65" s="202"/>
      <c r="V65" s="202"/>
      <c r="W65" s="202"/>
      <c r="X65" s="202"/>
      <c r="Y65" s="202"/>
      <c r="Z65" s="202"/>
      <c r="AA65" s="202"/>
      <c r="AB65" s="202"/>
      <c r="AC65" s="202"/>
      <c r="AD65" s="202"/>
      <c r="AE65" s="202"/>
      <c r="AF65" s="202"/>
      <c r="AG65" s="202"/>
      <c r="AH65" s="202"/>
      <c r="AI65" s="202"/>
      <c r="AJ65" s="203"/>
    </row>
    <row r="67" spans="1:36" x14ac:dyDescent="0.35">
      <c r="A67" s="1"/>
      <c r="B67" s="24" t="s">
        <v>143</v>
      </c>
      <c r="C67" s="1"/>
      <c r="D67" s="1"/>
      <c r="F67" s="1"/>
    </row>
  </sheetData>
  <dataConsolidate/>
  <mergeCells count="171">
    <mergeCell ref="AA8:AA9"/>
    <mergeCell ref="Y8:Y9"/>
    <mergeCell ref="Z8:Z9"/>
    <mergeCell ref="G8:G9"/>
    <mergeCell ref="H8:H9"/>
    <mergeCell ref="I8:I9"/>
    <mergeCell ref="L8:L9"/>
    <mergeCell ref="M8:M9"/>
    <mergeCell ref="B8:B9"/>
    <mergeCell ref="N8:N9"/>
    <mergeCell ref="J8:J9"/>
    <mergeCell ref="K8:K9"/>
    <mergeCell ref="Q8:Q9"/>
    <mergeCell ref="R8:W8"/>
    <mergeCell ref="D11:D16"/>
    <mergeCell ref="E11:E16"/>
    <mergeCell ref="AE8:AE9"/>
    <mergeCell ref="AJ8:AJ9"/>
    <mergeCell ref="AI8:AI9"/>
    <mergeCell ref="AH8:AH9"/>
    <mergeCell ref="AG8:AG9"/>
    <mergeCell ref="AF8:AF9"/>
    <mergeCell ref="A4:B4"/>
    <mergeCell ref="A5:B5"/>
    <mergeCell ref="A6:B6"/>
    <mergeCell ref="A8:A9"/>
    <mergeCell ref="F8:F9"/>
    <mergeCell ref="E8:E9"/>
    <mergeCell ref="D8:D9"/>
    <mergeCell ref="C8:C9"/>
    <mergeCell ref="AD8:AD9"/>
    <mergeCell ref="C5:N5"/>
    <mergeCell ref="C6:N6"/>
    <mergeCell ref="O8:O9"/>
    <mergeCell ref="AC8:AC9"/>
    <mergeCell ref="AB8:AB9"/>
    <mergeCell ref="X8:X9"/>
    <mergeCell ref="P8:P9"/>
    <mergeCell ref="K11:K16"/>
    <mergeCell ref="L11:L16"/>
    <mergeCell ref="M11:M16"/>
    <mergeCell ref="N11:N16"/>
    <mergeCell ref="A17:A22"/>
    <mergeCell ref="B17:B22"/>
    <mergeCell ref="C17:C22"/>
    <mergeCell ref="D17:D22"/>
    <mergeCell ref="E17:E22"/>
    <mergeCell ref="F17:F22"/>
    <mergeCell ref="G17:G22"/>
    <mergeCell ref="H17:H22"/>
    <mergeCell ref="I17:I22"/>
    <mergeCell ref="J17:J22"/>
    <mergeCell ref="K17:K22"/>
    <mergeCell ref="L17:L22"/>
    <mergeCell ref="F11:F16"/>
    <mergeCell ref="G11:G16"/>
    <mergeCell ref="H11:H16"/>
    <mergeCell ref="I11:I16"/>
    <mergeCell ref="J11:J16"/>
    <mergeCell ref="A11:A16"/>
    <mergeCell ref="B11:B16"/>
    <mergeCell ref="C11:C16"/>
    <mergeCell ref="M17:M22"/>
    <mergeCell ref="N17:N22"/>
    <mergeCell ref="A23:A28"/>
    <mergeCell ref="B23:B28"/>
    <mergeCell ref="C23:C28"/>
    <mergeCell ref="D23:D28"/>
    <mergeCell ref="E23:E28"/>
    <mergeCell ref="F23:F28"/>
    <mergeCell ref="G23:G28"/>
    <mergeCell ref="H23:H28"/>
    <mergeCell ref="I23:I28"/>
    <mergeCell ref="J23:J28"/>
    <mergeCell ref="K23:K28"/>
    <mergeCell ref="L23:L28"/>
    <mergeCell ref="M23:M28"/>
    <mergeCell ref="N23:N28"/>
    <mergeCell ref="M29:M34"/>
    <mergeCell ref="N29:N34"/>
    <mergeCell ref="M35:M40"/>
    <mergeCell ref="N35:N40"/>
    <mergeCell ref="J41:J46"/>
    <mergeCell ref="K41:K46"/>
    <mergeCell ref="L41:L46"/>
    <mergeCell ref="A29:A34"/>
    <mergeCell ref="B29:B34"/>
    <mergeCell ref="C29:C34"/>
    <mergeCell ref="A35:A40"/>
    <mergeCell ref="B35:B40"/>
    <mergeCell ref="C35:C40"/>
    <mergeCell ref="D35:D40"/>
    <mergeCell ref="E35:E40"/>
    <mergeCell ref="F35:F40"/>
    <mergeCell ref="D29:D34"/>
    <mergeCell ref="E29:E34"/>
    <mergeCell ref="J35:J40"/>
    <mergeCell ref="K35:K40"/>
    <mergeCell ref="L35:L40"/>
    <mergeCell ref="F29:F34"/>
    <mergeCell ref="G29:G34"/>
    <mergeCell ref="H29:H34"/>
    <mergeCell ref="I29:I34"/>
    <mergeCell ref="J29:J34"/>
    <mergeCell ref="G35:G40"/>
    <mergeCell ref="H35:H40"/>
    <mergeCell ref="I35:I40"/>
    <mergeCell ref="K29:K34"/>
    <mergeCell ref="L29:L34"/>
    <mergeCell ref="A47:A52"/>
    <mergeCell ref="B47:B52"/>
    <mergeCell ref="C47:C52"/>
    <mergeCell ref="D47:D52"/>
    <mergeCell ref="E47:E52"/>
    <mergeCell ref="A41:A46"/>
    <mergeCell ref="B41:B46"/>
    <mergeCell ref="C41:C46"/>
    <mergeCell ref="D41:D46"/>
    <mergeCell ref="E41:E46"/>
    <mergeCell ref="M41:M46"/>
    <mergeCell ref="N41:N46"/>
    <mergeCell ref="F47:F52"/>
    <mergeCell ref="G47:G52"/>
    <mergeCell ref="H47:H52"/>
    <mergeCell ref="I47:I52"/>
    <mergeCell ref="J47:J52"/>
    <mergeCell ref="F41:F46"/>
    <mergeCell ref="G41:G46"/>
    <mergeCell ref="H41:H46"/>
    <mergeCell ref="I41:I46"/>
    <mergeCell ref="K47:K52"/>
    <mergeCell ref="L47:L52"/>
    <mergeCell ref="M47:M52"/>
    <mergeCell ref="N47:N52"/>
    <mergeCell ref="N59:N64"/>
    <mergeCell ref="J53:J58"/>
    <mergeCell ref="K53:K58"/>
    <mergeCell ref="L53:L58"/>
    <mergeCell ref="A53:A58"/>
    <mergeCell ref="B53:B58"/>
    <mergeCell ref="C53:C58"/>
    <mergeCell ref="D53:D58"/>
    <mergeCell ref="E53:E58"/>
    <mergeCell ref="F53:F58"/>
    <mergeCell ref="G53:G58"/>
    <mergeCell ref="H53:H58"/>
    <mergeCell ref="I53:I58"/>
    <mergeCell ref="C4:N4"/>
    <mergeCell ref="O4:Q4"/>
    <mergeCell ref="A1:AJ2"/>
    <mergeCell ref="A7:G7"/>
    <mergeCell ref="H7:N7"/>
    <mergeCell ref="O7:W7"/>
    <mergeCell ref="X7:AD7"/>
    <mergeCell ref="AE7:AJ7"/>
    <mergeCell ref="B65:AJ65"/>
    <mergeCell ref="M53:M58"/>
    <mergeCell ref="N53:N58"/>
    <mergeCell ref="A59:A64"/>
    <mergeCell ref="B59:B64"/>
    <mergeCell ref="C59:C64"/>
    <mergeCell ref="D59:D64"/>
    <mergeCell ref="E59:E64"/>
    <mergeCell ref="F59:F64"/>
    <mergeCell ref="G59:G64"/>
    <mergeCell ref="H59:H64"/>
    <mergeCell ref="I59:I64"/>
    <mergeCell ref="J59:J64"/>
    <mergeCell ref="K59:K64"/>
    <mergeCell ref="L59:L64"/>
    <mergeCell ref="M59:M64"/>
  </mergeCells>
  <conditionalFormatting sqref="H11">
    <cfRule type="cellIs" dxfId="236" priority="334" operator="equal">
      <formula>"Muy Alta"</formula>
    </cfRule>
    <cfRule type="cellIs" dxfId="235" priority="335" operator="equal">
      <formula>"Alta"</formula>
    </cfRule>
    <cfRule type="cellIs" dxfId="234" priority="336" operator="equal">
      <formula>"Media"</formula>
    </cfRule>
    <cfRule type="cellIs" dxfId="233" priority="337" operator="equal">
      <formula>"Baja"</formula>
    </cfRule>
    <cfRule type="cellIs" dxfId="232" priority="338" operator="equal">
      <formula>"Muy Baja"</formula>
    </cfRule>
  </conditionalFormatting>
  <conditionalFormatting sqref="L10:L11 L17 L23 L29 L35 L41 L47 L53 L59">
    <cfRule type="cellIs" dxfId="231" priority="329" operator="equal">
      <formula>"Catastrófico"</formula>
    </cfRule>
    <cfRule type="cellIs" dxfId="230" priority="330" operator="equal">
      <formula>"Mayor"</formula>
    </cfRule>
    <cfRule type="cellIs" dxfId="229" priority="331" operator="equal">
      <formula>"Moderado"</formula>
    </cfRule>
    <cfRule type="cellIs" dxfId="228" priority="332" operator="equal">
      <formula>"Menor"</formula>
    </cfRule>
    <cfRule type="cellIs" dxfId="227" priority="333" operator="equal">
      <formula>"Leve"</formula>
    </cfRule>
  </conditionalFormatting>
  <conditionalFormatting sqref="N10">
    <cfRule type="cellIs" dxfId="226" priority="325" operator="equal">
      <formula>"Extremo"</formula>
    </cfRule>
    <cfRule type="cellIs" dxfId="225" priority="326" operator="equal">
      <formula>"Alto"</formula>
    </cfRule>
    <cfRule type="cellIs" dxfId="224" priority="327" operator="equal">
      <formula>"Moderado"</formula>
    </cfRule>
    <cfRule type="cellIs" dxfId="223" priority="328" operator="equal">
      <formula>"Bajo"</formula>
    </cfRule>
  </conditionalFormatting>
  <conditionalFormatting sqref="Y10">
    <cfRule type="cellIs" dxfId="222" priority="320" operator="equal">
      <formula>"Muy Alta"</formula>
    </cfRule>
    <cfRule type="cellIs" dxfId="221" priority="321" operator="equal">
      <formula>"Alta"</formula>
    </cfRule>
    <cfRule type="cellIs" dxfId="220" priority="322" operator="equal">
      <formula>"Media"</formula>
    </cfRule>
    <cfRule type="cellIs" dxfId="219" priority="323" operator="equal">
      <formula>"Baja"</formula>
    </cfRule>
    <cfRule type="cellIs" dxfId="218" priority="324" operator="equal">
      <formula>"Muy Baja"</formula>
    </cfRule>
  </conditionalFormatting>
  <conditionalFormatting sqref="H53">
    <cfRule type="cellIs" dxfId="217" priority="68" operator="equal">
      <formula>"Muy Alta"</formula>
    </cfRule>
    <cfRule type="cellIs" dxfId="216" priority="69" operator="equal">
      <formula>"Alta"</formula>
    </cfRule>
    <cfRule type="cellIs" dxfId="215" priority="70" operator="equal">
      <formula>"Media"</formula>
    </cfRule>
    <cfRule type="cellIs" dxfId="214" priority="71" operator="equal">
      <formula>"Baja"</formula>
    </cfRule>
    <cfRule type="cellIs" dxfId="213" priority="72" operator="equal">
      <formula>"Muy Baja"</formula>
    </cfRule>
  </conditionalFormatting>
  <conditionalFormatting sqref="N11">
    <cfRule type="cellIs" dxfId="212" priority="255" operator="equal">
      <formula>"Extremo"</formula>
    </cfRule>
    <cfRule type="cellIs" dxfId="211" priority="256" operator="equal">
      <formula>"Alto"</formula>
    </cfRule>
    <cfRule type="cellIs" dxfId="210" priority="257" operator="equal">
      <formula>"Moderado"</formula>
    </cfRule>
    <cfRule type="cellIs" dxfId="209" priority="258" operator="equal">
      <formula>"Bajo"</formula>
    </cfRule>
  </conditionalFormatting>
  <conditionalFormatting sqref="Y11:Y16">
    <cfRule type="cellIs" dxfId="208" priority="250" operator="equal">
      <formula>"Muy Alta"</formula>
    </cfRule>
    <cfRule type="cellIs" dxfId="207" priority="251" operator="equal">
      <formula>"Alta"</formula>
    </cfRule>
    <cfRule type="cellIs" dxfId="206" priority="252" operator="equal">
      <formula>"Media"</formula>
    </cfRule>
    <cfRule type="cellIs" dxfId="205" priority="253" operator="equal">
      <formula>"Baja"</formula>
    </cfRule>
    <cfRule type="cellIs" dxfId="204" priority="254" operator="equal">
      <formula>"Muy Baja"</formula>
    </cfRule>
  </conditionalFormatting>
  <conditionalFormatting sqref="AA11:AA16">
    <cfRule type="cellIs" dxfId="203" priority="245" operator="equal">
      <formula>"Catastrófico"</formula>
    </cfRule>
    <cfRule type="cellIs" dxfId="202" priority="246" operator="equal">
      <formula>"Mayor"</formula>
    </cfRule>
    <cfRule type="cellIs" dxfId="201" priority="247" operator="equal">
      <formula>"Moderado"</formula>
    </cfRule>
    <cfRule type="cellIs" dxfId="200" priority="248" operator="equal">
      <formula>"Menor"</formula>
    </cfRule>
    <cfRule type="cellIs" dxfId="199" priority="249" operator="equal">
      <formula>"Leve"</formula>
    </cfRule>
  </conditionalFormatting>
  <conditionalFormatting sqref="AC11:AC16">
    <cfRule type="cellIs" dxfId="198" priority="241" operator="equal">
      <formula>"Extremo"</formula>
    </cfRule>
    <cfRule type="cellIs" dxfId="197" priority="242" operator="equal">
      <formula>"Alto"</formula>
    </cfRule>
    <cfRule type="cellIs" dxfId="196" priority="243" operator="equal">
      <formula>"Moderado"</formula>
    </cfRule>
    <cfRule type="cellIs" dxfId="195" priority="244" operator="equal">
      <formula>"Bajo"</formula>
    </cfRule>
  </conditionalFormatting>
  <conditionalFormatting sqref="H17">
    <cfRule type="cellIs" dxfId="194" priority="236" operator="equal">
      <formula>"Muy Alta"</formula>
    </cfRule>
    <cfRule type="cellIs" dxfId="193" priority="237" operator="equal">
      <formula>"Alta"</formula>
    </cfRule>
    <cfRule type="cellIs" dxfId="192" priority="238" operator="equal">
      <formula>"Media"</formula>
    </cfRule>
    <cfRule type="cellIs" dxfId="191" priority="239" operator="equal">
      <formula>"Baja"</formula>
    </cfRule>
    <cfRule type="cellIs" dxfId="190" priority="240" operator="equal">
      <formula>"Muy Baja"</formula>
    </cfRule>
  </conditionalFormatting>
  <conditionalFormatting sqref="N17">
    <cfRule type="cellIs" dxfId="189" priority="227" operator="equal">
      <formula>"Extremo"</formula>
    </cfRule>
    <cfRule type="cellIs" dxfId="188" priority="228" operator="equal">
      <formula>"Alto"</formula>
    </cfRule>
    <cfRule type="cellIs" dxfId="187" priority="229" operator="equal">
      <formula>"Moderado"</formula>
    </cfRule>
    <cfRule type="cellIs" dxfId="186" priority="230" operator="equal">
      <formula>"Bajo"</formula>
    </cfRule>
  </conditionalFormatting>
  <conditionalFormatting sqref="Y17:Y22">
    <cfRule type="cellIs" dxfId="185" priority="222" operator="equal">
      <formula>"Muy Alta"</formula>
    </cfRule>
    <cfRule type="cellIs" dxfId="184" priority="223" operator="equal">
      <formula>"Alta"</formula>
    </cfRule>
    <cfRule type="cellIs" dxfId="183" priority="224" operator="equal">
      <formula>"Media"</formula>
    </cfRule>
    <cfRule type="cellIs" dxfId="182" priority="225" operator="equal">
      <formula>"Baja"</formula>
    </cfRule>
    <cfRule type="cellIs" dxfId="181" priority="226" operator="equal">
      <formula>"Muy Baja"</formula>
    </cfRule>
  </conditionalFormatting>
  <conditionalFormatting sqref="AA17:AA22">
    <cfRule type="cellIs" dxfId="180" priority="217" operator="equal">
      <formula>"Catastrófico"</formula>
    </cfRule>
    <cfRule type="cellIs" dxfId="179" priority="218" operator="equal">
      <formula>"Mayor"</formula>
    </cfRule>
    <cfRule type="cellIs" dxfId="178" priority="219" operator="equal">
      <formula>"Moderado"</formula>
    </cfRule>
    <cfRule type="cellIs" dxfId="177" priority="220" operator="equal">
      <formula>"Menor"</formula>
    </cfRule>
    <cfRule type="cellIs" dxfId="176" priority="221" operator="equal">
      <formula>"Leve"</formula>
    </cfRule>
  </conditionalFormatting>
  <conditionalFormatting sqref="AC17:AC22">
    <cfRule type="cellIs" dxfId="175" priority="213" operator="equal">
      <formula>"Extremo"</formula>
    </cfRule>
    <cfRule type="cellIs" dxfId="174" priority="214" operator="equal">
      <formula>"Alto"</formula>
    </cfRule>
    <cfRule type="cellIs" dxfId="173" priority="215" operator="equal">
      <formula>"Moderado"</formula>
    </cfRule>
    <cfRule type="cellIs" dxfId="172" priority="216" operator="equal">
      <formula>"Bajo"</formula>
    </cfRule>
  </conditionalFormatting>
  <conditionalFormatting sqref="H23">
    <cfRule type="cellIs" dxfId="171" priority="208" operator="equal">
      <formula>"Muy Alta"</formula>
    </cfRule>
    <cfRule type="cellIs" dxfId="170" priority="209" operator="equal">
      <formula>"Alta"</formula>
    </cfRule>
    <cfRule type="cellIs" dxfId="169" priority="210" operator="equal">
      <formula>"Media"</formula>
    </cfRule>
    <cfRule type="cellIs" dxfId="168" priority="211" operator="equal">
      <formula>"Baja"</formula>
    </cfRule>
    <cfRule type="cellIs" dxfId="167" priority="212" operator="equal">
      <formula>"Muy Baja"</formula>
    </cfRule>
  </conditionalFormatting>
  <conditionalFormatting sqref="N23">
    <cfRule type="cellIs" dxfId="166" priority="199" operator="equal">
      <formula>"Extremo"</formula>
    </cfRule>
    <cfRule type="cellIs" dxfId="165" priority="200" operator="equal">
      <formula>"Alto"</formula>
    </cfRule>
    <cfRule type="cellIs" dxfId="164" priority="201" operator="equal">
      <formula>"Moderado"</formula>
    </cfRule>
    <cfRule type="cellIs" dxfId="163" priority="202" operator="equal">
      <formula>"Bajo"</formula>
    </cfRule>
  </conditionalFormatting>
  <conditionalFormatting sqref="Y23:Y28">
    <cfRule type="cellIs" dxfId="162" priority="194" operator="equal">
      <formula>"Muy Alta"</formula>
    </cfRule>
    <cfRule type="cellIs" dxfId="161" priority="195" operator="equal">
      <formula>"Alta"</formula>
    </cfRule>
    <cfRule type="cellIs" dxfId="160" priority="196" operator="equal">
      <formula>"Media"</formula>
    </cfRule>
    <cfRule type="cellIs" dxfId="159" priority="197" operator="equal">
      <formula>"Baja"</formula>
    </cfRule>
    <cfRule type="cellIs" dxfId="158" priority="198" operator="equal">
      <formula>"Muy Baja"</formula>
    </cfRule>
  </conditionalFormatting>
  <conditionalFormatting sqref="AA23:AA28">
    <cfRule type="cellIs" dxfId="157" priority="189" operator="equal">
      <formula>"Catastrófico"</formula>
    </cfRule>
    <cfRule type="cellIs" dxfId="156" priority="190" operator="equal">
      <formula>"Mayor"</formula>
    </cfRule>
    <cfRule type="cellIs" dxfId="155" priority="191" operator="equal">
      <formula>"Moderado"</formula>
    </cfRule>
    <cfRule type="cellIs" dxfId="154" priority="192" operator="equal">
      <formula>"Menor"</formula>
    </cfRule>
    <cfRule type="cellIs" dxfId="153" priority="193" operator="equal">
      <formula>"Leve"</formula>
    </cfRule>
  </conditionalFormatting>
  <conditionalFormatting sqref="AC23:AC28">
    <cfRule type="cellIs" dxfId="152" priority="185" operator="equal">
      <formula>"Extremo"</formula>
    </cfRule>
    <cfRule type="cellIs" dxfId="151" priority="186" operator="equal">
      <formula>"Alto"</formula>
    </cfRule>
    <cfRule type="cellIs" dxfId="150" priority="187" operator="equal">
      <formula>"Moderado"</formula>
    </cfRule>
    <cfRule type="cellIs" dxfId="149" priority="188" operator="equal">
      <formula>"Bajo"</formula>
    </cfRule>
  </conditionalFormatting>
  <conditionalFormatting sqref="H29">
    <cfRule type="cellIs" dxfId="148" priority="180" operator="equal">
      <formula>"Muy Alta"</formula>
    </cfRule>
    <cfRule type="cellIs" dxfId="147" priority="181" operator="equal">
      <formula>"Alta"</formula>
    </cfRule>
    <cfRule type="cellIs" dxfId="146" priority="182" operator="equal">
      <formula>"Media"</formula>
    </cfRule>
    <cfRule type="cellIs" dxfId="145" priority="183" operator="equal">
      <formula>"Baja"</formula>
    </cfRule>
    <cfRule type="cellIs" dxfId="144" priority="184" operator="equal">
      <formula>"Muy Baja"</formula>
    </cfRule>
  </conditionalFormatting>
  <conditionalFormatting sqref="N29">
    <cfRule type="cellIs" dxfId="143" priority="171" operator="equal">
      <formula>"Extremo"</formula>
    </cfRule>
    <cfRule type="cellIs" dxfId="142" priority="172" operator="equal">
      <formula>"Alto"</formula>
    </cfRule>
    <cfRule type="cellIs" dxfId="141" priority="173" operator="equal">
      <formula>"Moderado"</formula>
    </cfRule>
    <cfRule type="cellIs" dxfId="140" priority="174" operator="equal">
      <formula>"Bajo"</formula>
    </cfRule>
  </conditionalFormatting>
  <conditionalFormatting sqref="Y29:Y34">
    <cfRule type="cellIs" dxfId="139" priority="166" operator="equal">
      <formula>"Muy Alta"</formula>
    </cfRule>
    <cfRule type="cellIs" dxfId="138" priority="167" operator="equal">
      <formula>"Alta"</formula>
    </cfRule>
    <cfRule type="cellIs" dxfId="137" priority="168" operator="equal">
      <formula>"Media"</formula>
    </cfRule>
    <cfRule type="cellIs" dxfId="136" priority="169" operator="equal">
      <formula>"Baja"</formula>
    </cfRule>
    <cfRule type="cellIs" dxfId="135" priority="170" operator="equal">
      <formula>"Muy Baja"</formula>
    </cfRule>
  </conditionalFormatting>
  <conditionalFormatting sqref="AA29:AA34">
    <cfRule type="cellIs" dxfId="134" priority="161" operator="equal">
      <formula>"Catastrófico"</formula>
    </cfRule>
    <cfRule type="cellIs" dxfId="133" priority="162" operator="equal">
      <formula>"Mayor"</formula>
    </cfRule>
    <cfRule type="cellIs" dxfId="132" priority="163" operator="equal">
      <formula>"Moderado"</formula>
    </cfRule>
    <cfRule type="cellIs" dxfId="131" priority="164" operator="equal">
      <formula>"Menor"</formula>
    </cfRule>
    <cfRule type="cellIs" dxfId="130" priority="165" operator="equal">
      <formula>"Leve"</formula>
    </cfRule>
  </conditionalFormatting>
  <conditionalFormatting sqref="AC29:AC34">
    <cfRule type="cellIs" dxfId="129" priority="157" operator="equal">
      <formula>"Extremo"</formula>
    </cfRule>
    <cfRule type="cellIs" dxfId="128" priority="158" operator="equal">
      <formula>"Alto"</formula>
    </cfRule>
    <cfRule type="cellIs" dxfId="127" priority="159" operator="equal">
      <formula>"Moderado"</formula>
    </cfRule>
    <cfRule type="cellIs" dxfId="126" priority="160" operator="equal">
      <formula>"Bajo"</formula>
    </cfRule>
  </conditionalFormatting>
  <conditionalFormatting sqref="H35">
    <cfRule type="cellIs" dxfId="125" priority="152" operator="equal">
      <formula>"Muy Alta"</formula>
    </cfRule>
    <cfRule type="cellIs" dxfId="124" priority="153" operator="equal">
      <formula>"Alta"</formula>
    </cfRule>
    <cfRule type="cellIs" dxfId="123" priority="154" operator="equal">
      <formula>"Media"</formula>
    </cfRule>
    <cfRule type="cellIs" dxfId="122" priority="155" operator="equal">
      <formula>"Baja"</formula>
    </cfRule>
    <cfRule type="cellIs" dxfId="121" priority="156" operator="equal">
      <formula>"Muy Baja"</formula>
    </cfRule>
  </conditionalFormatting>
  <conditionalFormatting sqref="N35">
    <cfRule type="cellIs" dxfId="120" priority="143" operator="equal">
      <formula>"Extremo"</formula>
    </cfRule>
    <cfRule type="cellIs" dxfId="119" priority="144" operator="equal">
      <formula>"Alto"</formula>
    </cfRule>
    <cfRule type="cellIs" dxfId="118" priority="145" operator="equal">
      <formula>"Moderado"</formula>
    </cfRule>
    <cfRule type="cellIs" dxfId="117" priority="146" operator="equal">
      <formula>"Bajo"</formula>
    </cfRule>
  </conditionalFormatting>
  <conditionalFormatting sqref="Y35:Y40">
    <cfRule type="cellIs" dxfId="116" priority="138" operator="equal">
      <formula>"Muy Alta"</formula>
    </cfRule>
    <cfRule type="cellIs" dxfId="115" priority="139" operator="equal">
      <formula>"Alta"</formula>
    </cfRule>
    <cfRule type="cellIs" dxfId="114" priority="140" operator="equal">
      <formula>"Media"</formula>
    </cfRule>
    <cfRule type="cellIs" dxfId="113" priority="141" operator="equal">
      <formula>"Baja"</formula>
    </cfRule>
    <cfRule type="cellIs" dxfId="112" priority="142" operator="equal">
      <formula>"Muy Baja"</formula>
    </cfRule>
  </conditionalFormatting>
  <conditionalFormatting sqref="AA35:AA40">
    <cfRule type="cellIs" dxfId="111" priority="133" operator="equal">
      <formula>"Catastrófico"</formula>
    </cfRule>
    <cfRule type="cellIs" dxfId="110" priority="134" operator="equal">
      <formula>"Mayor"</formula>
    </cfRule>
    <cfRule type="cellIs" dxfId="109" priority="135" operator="equal">
      <formula>"Moderado"</formula>
    </cfRule>
    <cfRule type="cellIs" dxfId="108" priority="136" operator="equal">
      <formula>"Menor"</formula>
    </cfRule>
    <cfRule type="cellIs" dxfId="107" priority="137" operator="equal">
      <formula>"Leve"</formula>
    </cfRule>
  </conditionalFormatting>
  <conditionalFormatting sqref="AC35:AC40">
    <cfRule type="cellIs" dxfId="106" priority="129" operator="equal">
      <formula>"Extremo"</formula>
    </cfRule>
    <cfRule type="cellIs" dxfId="105" priority="130" operator="equal">
      <formula>"Alto"</formula>
    </cfRule>
    <cfRule type="cellIs" dxfId="104" priority="131" operator="equal">
      <formula>"Moderado"</formula>
    </cfRule>
    <cfRule type="cellIs" dxfId="103" priority="132" operator="equal">
      <formula>"Bajo"</formula>
    </cfRule>
  </conditionalFormatting>
  <conditionalFormatting sqref="H41">
    <cfRule type="cellIs" dxfId="102" priority="124" operator="equal">
      <formula>"Muy Alta"</formula>
    </cfRule>
    <cfRule type="cellIs" dxfId="101" priority="125" operator="equal">
      <formula>"Alta"</formula>
    </cfRule>
    <cfRule type="cellIs" dxfId="100" priority="126" operator="equal">
      <formula>"Media"</formula>
    </cfRule>
    <cfRule type="cellIs" dxfId="99" priority="127" operator="equal">
      <formula>"Baja"</formula>
    </cfRule>
    <cfRule type="cellIs" dxfId="98" priority="128" operator="equal">
      <formula>"Muy Baja"</formula>
    </cfRule>
  </conditionalFormatting>
  <conditionalFormatting sqref="N41">
    <cfRule type="cellIs" dxfId="97" priority="115" operator="equal">
      <formula>"Extremo"</formula>
    </cfRule>
    <cfRule type="cellIs" dxfId="96" priority="116" operator="equal">
      <formula>"Alto"</formula>
    </cfRule>
    <cfRule type="cellIs" dxfId="95" priority="117" operator="equal">
      <formula>"Moderado"</formula>
    </cfRule>
    <cfRule type="cellIs" dxfId="94" priority="118" operator="equal">
      <formula>"Bajo"</formula>
    </cfRule>
  </conditionalFormatting>
  <conditionalFormatting sqref="Y41:Y46">
    <cfRule type="cellIs" dxfId="93" priority="110" operator="equal">
      <formula>"Muy Alta"</formula>
    </cfRule>
    <cfRule type="cellIs" dxfId="92" priority="111" operator="equal">
      <formula>"Alta"</formula>
    </cfRule>
    <cfRule type="cellIs" dxfId="91" priority="112" operator="equal">
      <formula>"Media"</formula>
    </cfRule>
    <cfRule type="cellIs" dxfId="90" priority="113" operator="equal">
      <formula>"Baja"</formula>
    </cfRule>
    <cfRule type="cellIs" dxfId="89" priority="114" operator="equal">
      <formula>"Muy Baja"</formula>
    </cfRule>
  </conditionalFormatting>
  <conditionalFormatting sqref="AA41:AA46">
    <cfRule type="cellIs" dxfId="88" priority="105" operator="equal">
      <formula>"Catastrófico"</formula>
    </cfRule>
    <cfRule type="cellIs" dxfId="87" priority="106" operator="equal">
      <formula>"Mayor"</formula>
    </cfRule>
    <cfRule type="cellIs" dxfId="86" priority="107" operator="equal">
      <formula>"Moderado"</formula>
    </cfRule>
    <cfRule type="cellIs" dxfId="85" priority="108" operator="equal">
      <formula>"Menor"</formula>
    </cfRule>
    <cfRule type="cellIs" dxfId="84" priority="109" operator="equal">
      <formula>"Leve"</formula>
    </cfRule>
  </conditionalFormatting>
  <conditionalFormatting sqref="AC41:AC46">
    <cfRule type="cellIs" dxfId="83" priority="101" operator="equal">
      <formula>"Extremo"</formula>
    </cfRule>
    <cfRule type="cellIs" dxfId="82" priority="102" operator="equal">
      <formula>"Alto"</formula>
    </cfRule>
    <cfRule type="cellIs" dxfId="81" priority="103" operator="equal">
      <formula>"Moderado"</formula>
    </cfRule>
    <cfRule type="cellIs" dxfId="80" priority="104" operator="equal">
      <formula>"Bajo"</formula>
    </cfRule>
  </conditionalFormatting>
  <conditionalFormatting sqref="H47">
    <cfRule type="cellIs" dxfId="79" priority="96" operator="equal">
      <formula>"Muy Alta"</formula>
    </cfRule>
    <cfRule type="cellIs" dxfId="78" priority="97" operator="equal">
      <formula>"Alta"</formula>
    </cfRule>
    <cfRule type="cellIs" dxfId="77" priority="98" operator="equal">
      <formula>"Media"</formula>
    </cfRule>
    <cfRule type="cellIs" dxfId="76" priority="99" operator="equal">
      <formula>"Baja"</formula>
    </cfRule>
    <cfRule type="cellIs" dxfId="75" priority="100" operator="equal">
      <formula>"Muy Baja"</formula>
    </cfRule>
  </conditionalFormatting>
  <conditionalFormatting sqref="N47">
    <cfRule type="cellIs" dxfId="74" priority="87" operator="equal">
      <formula>"Extremo"</formula>
    </cfRule>
    <cfRule type="cellIs" dxfId="73" priority="88" operator="equal">
      <formula>"Alto"</formula>
    </cfRule>
    <cfRule type="cellIs" dxfId="72" priority="89" operator="equal">
      <formula>"Moderado"</formula>
    </cfRule>
    <cfRule type="cellIs" dxfId="71" priority="90" operator="equal">
      <formula>"Bajo"</formula>
    </cfRule>
  </conditionalFormatting>
  <conditionalFormatting sqref="Y47:Y52">
    <cfRule type="cellIs" dxfId="70" priority="82" operator="equal">
      <formula>"Muy Alta"</formula>
    </cfRule>
    <cfRule type="cellIs" dxfId="69" priority="83" operator="equal">
      <formula>"Alta"</formula>
    </cfRule>
    <cfRule type="cellIs" dxfId="68" priority="84" operator="equal">
      <formula>"Media"</formula>
    </cfRule>
    <cfRule type="cellIs" dxfId="67" priority="85" operator="equal">
      <formula>"Baja"</formula>
    </cfRule>
    <cfRule type="cellIs" dxfId="66" priority="86" operator="equal">
      <formula>"Muy Baja"</formula>
    </cfRule>
  </conditionalFormatting>
  <conditionalFormatting sqref="AA47:AA52">
    <cfRule type="cellIs" dxfId="65" priority="77" operator="equal">
      <formula>"Catastrófico"</formula>
    </cfRule>
    <cfRule type="cellIs" dxfId="64" priority="78" operator="equal">
      <formula>"Mayor"</formula>
    </cfRule>
    <cfRule type="cellIs" dxfId="63" priority="79" operator="equal">
      <formula>"Moderado"</formula>
    </cfRule>
    <cfRule type="cellIs" dxfId="62" priority="80" operator="equal">
      <formula>"Menor"</formula>
    </cfRule>
    <cfRule type="cellIs" dxfId="61" priority="81" operator="equal">
      <formula>"Leve"</formula>
    </cfRule>
  </conditionalFormatting>
  <conditionalFormatting sqref="AC47:AC52">
    <cfRule type="cellIs" dxfId="60" priority="73" operator="equal">
      <formula>"Extremo"</formula>
    </cfRule>
    <cfRule type="cellIs" dxfId="59" priority="74" operator="equal">
      <formula>"Alto"</formula>
    </cfRule>
    <cfRule type="cellIs" dxfId="58" priority="75" operator="equal">
      <formula>"Moderado"</formula>
    </cfRule>
    <cfRule type="cellIs" dxfId="57" priority="76" operator="equal">
      <formula>"Bajo"</formula>
    </cfRule>
  </conditionalFormatting>
  <conditionalFormatting sqref="N53">
    <cfRule type="cellIs" dxfId="56" priority="59" operator="equal">
      <formula>"Extremo"</formula>
    </cfRule>
    <cfRule type="cellIs" dxfId="55" priority="60" operator="equal">
      <formula>"Alto"</formula>
    </cfRule>
    <cfRule type="cellIs" dxfId="54" priority="61" operator="equal">
      <formula>"Moderado"</formula>
    </cfRule>
    <cfRule type="cellIs" dxfId="53" priority="62" operator="equal">
      <formula>"Bajo"</formula>
    </cfRule>
  </conditionalFormatting>
  <conditionalFormatting sqref="Y53:Y58">
    <cfRule type="cellIs" dxfId="52" priority="54" operator="equal">
      <formula>"Muy Alta"</formula>
    </cfRule>
    <cfRule type="cellIs" dxfId="51" priority="55" operator="equal">
      <formula>"Alta"</formula>
    </cfRule>
    <cfRule type="cellIs" dxfId="50" priority="56" operator="equal">
      <formula>"Media"</formula>
    </cfRule>
    <cfRule type="cellIs" dxfId="49" priority="57" operator="equal">
      <formula>"Baja"</formula>
    </cfRule>
    <cfRule type="cellIs" dxfId="48" priority="58" operator="equal">
      <formula>"Muy Baja"</formula>
    </cfRule>
  </conditionalFormatting>
  <conditionalFormatting sqref="AA53:AA58">
    <cfRule type="cellIs" dxfId="47" priority="49" operator="equal">
      <formula>"Catastrófico"</formula>
    </cfRule>
    <cfRule type="cellIs" dxfId="46" priority="50" operator="equal">
      <formula>"Mayor"</formula>
    </cfRule>
    <cfRule type="cellIs" dxfId="45" priority="51" operator="equal">
      <formula>"Moderado"</formula>
    </cfRule>
    <cfRule type="cellIs" dxfId="44" priority="52" operator="equal">
      <formula>"Menor"</formula>
    </cfRule>
    <cfRule type="cellIs" dxfId="43" priority="53" operator="equal">
      <formula>"Leve"</formula>
    </cfRule>
  </conditionalFormatting>
  <conditionalFormatting sqref="AC53:AC58">
    <cfRule type="cellIs" dxfId="42" priority="45" operator="equal">
      <formula>"Extremo"</formula>
    </cfRule>
    <cfRule type="cellIs" dxfId="41" priority="46" operator="equal">
      <formula>"Alto"</formula>
    </cfRule>
    <cfRule type="cellIs" dxfId="40" priority="47" operator="equal">
      <formula>"Moderado"</formula>
    </cfRule>
    <cfRule type="cellIs" dxfId="39" priority="48" operator="equal">
      <formula>"Bajo"</formula>
    </cfRule>
  </conditionalFormatting>
  <conditionalFormatting sqref="H59">
    <cfRule type="cellIs" dxfId="38" priority="40" operator="equal">
      <formula>"Muy Alta"</formula>
    </cfRule>
    <cfRule type="cellIs" dxfId="37" priority="41" operator="equal">
      <formula>"Alta"</formula>
    </cfRule>
    <cfRule type="cellIs" dxfId="36" priority="42" operator="equal">
      <formula>"Media"</formula>
    </cfRule>
    <cfRule type="cellIs" dxfId="35" priority="43" operator="equal">
      <formula>"Baja"</formula>
    </cfRule>
    <cfRule type="cellIs" dxfId="34" priority="44" operator="equal">
      <formula>"Muy Baja"</formula>
    </cfRule>
  </conditionalFormatting>
  <conditionalFormatting sqref="N59">
    <cfRule type="cellIs" dxfId="33" priority="31" operator="equal">
      <formula>"Extremo"</formula>
    </cfRule>
    <cfRule type="cellIs" dxfId="32" priority="32" operator="equal">
      <formula>"Alto"</formula>
    </cfRule>
    <cfRule type="cellIs" dxfId="31" priority="33" operator="equal">
      <formula>"Moderado"</formula>
    </cfRule>
    <cfRule type="cellIs" dxfId="30" priority="34" operator="equal">
      <formula>"Bajo"</formula>
    </cfRule>
  </conditionalFormatting>
  <conditionalFormatting sqref="Y59:Y64">
    <cfRule type="cellIs" dxfId="29" priority="26" operator="equal">
      <formula>"Muy Alta"</formula>
    </cfRule>
    <cfRule type="cellIs" dxfId="28" priority="27" operator="equal">
      <formula>"Alta"</formula>
    </cfRule>
    <cfRule type="cellIs" dxfId="27" priority="28" operator="equal">
      <formula>"Media"</formula>
    </cfRule>
    <cfRule type="cellIs" dxfId="26" priority="29" operator="equal">
      <formula>"Baja"</formula>
    </cfRule>
    <cfRule type="cellIs" dxfId="25" priority="30" operator="equal">
      <formula>"Muy Baja"</formula>
    </cfRule>
  </conditionalFormatting>
  <conditionalFormatting sqref="AA59:AA64">
    <cfRule type="cellIs" dxfId="24" priority="21" operator="equal">
      <formula>"Catastrófico"</formula>
    </cfRule>
    <cfRule type="cellIs" dxfId="23" priority="22" operator="equal">
      <formula>"Mayor"</formula>
    </cfRule>
    <cfRule type="cellIs" dxfId="22" priority="23" operator="equal">
      <formula>"Moderado"</formula>
    </cfRule>
    <cfRule type="cellIs" dxfId="21" priority="24" operator="equal">
      <formula>"Menor"</formula>
    </cfRule>
    <cfRule type="cellIs" dxfId="20" priority="25" operator="equal">
      <formula>"Leve"</formula>
    </cfRule>
  </conditionalFormatting>
  <conditionalFormatting sqref="AC59:AC64">
    <cfRule type="cellIs" dxfId="19" priority="17" operator="equal">
      <formula>"Extremo"</formula>
    </cfRule>
    <cfRule type="cellIs" dxfId="18" priority="18" operator="equal">
      <formula>"Alto"</formula>
    </cfRule>
    <cfRule type="cellIs" dxfId="17" priority="19" operator="equal">
      <formula>"Moderado"</formula>
    </cfRule>
    <cfRule type="cellIs" dxfId="16" priority="20" operator="equal">
      <formula>"Bajo"</formula>
    </cfRule>
  </conditionalFormatting>
  <conditionalFormatting sqref="K10:K64">
    <cfRule type="containsText" dxfId="15" priority="16" operator="containsText" text="❌">
      <formula>NOT(ISERROR(SEARCH("❌",K10)))</formula>
    </cfRule>
  </conditionalFormatting>
  <conditionalFormatting sqref="H10">
    <cfRule type="cellIs" dxfId="14" priority="11" operator="equal">
      <formula>"Muy Alta"</formula>
    </cfRule>
    <cfRule type="cellIs" dxfId="13" priority="12" operator="equal">
      <formula>"Alta"</formula>
    </cfRule>
    <cfRule type="cellIs" dxfId="12" priority="13" operator="equal">
      <formula>"Media"</formula>
    </cfRule>
    <cfRule type="cellIs" dxfId="11" priority="14" operator="equal">
      <formula>"Baja"</formula>
    </cfRule>
    <cfRule type="cellIs" dxfId="10" priority="15" operator="equal">
      <formula>"Muy Baja"</formula>
    </cfRule>
  </conditionalFormatting>
  <conditionalFormatting sqref="AC10">
    <cfRule type="cellIs" dxfId="9" priority="6" operator="equal">
      <formula>"Catastrófico"</formula>
    </cfRule>
    <cfRule type="cellIs" dxfId="8" priority="7" operator="equal">
      <formula>"Mayor"</formula>
    </cfRule>
    <cfRule type="cellIs" dxfId="7" priority="8" operator="equal">
      <formula>"Moderado"</formula>
    </cfRule>
    <cfRule type="cellIs" dxfId="6" priority="9" operator="equal">
      <formula>"Menor"</formula>
    </cfRule>
    <cfRule type="cellIs" dxfId="5" priority="10" operator="equal">
      <formula>"Leve"</formula>
    </cfRule>
  </conditionalFormatting>
  <conditionalFormatting sqref="AA10">
    <cfRule type="cellIs" dxfId="4" priority="1" operator="equal">
      <formula>"Muy Alta"</formula>
    </cfRule>
    <cfRule type="cellIs" dxfId="3" priority="2" operator="equal">
      <formula>"Alta"</formula>
    </cfRule>
    <cfRule type="cellIs" dxfId="2" priority="3" operator="equal">
      <formula>"Media"</formula>
    </cfRule>
    <cfRule type="cellIs" dxfId="1" priority="4" operator="equal">
      <formula>"Baja"</formula>
    </cfRule>
    <cfRule type="cellIs" dxfId="0" priority="5" operator="equal">
      <formula>"Muy Baja"</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'Opciones Tratamiento'!$B$9:$B$10</xm:f>
          </x14:formula1>
          <xm:sqref>AJ10:AJ12 AJ14:AJ15 AJ17:AJ18 AJ20:AJ21 AJ23:AJ24 AJ26:AJ27 AJ29:AJ30 AJ32:AJ33 AJ35:AJ36 AJ38:AJ39 AJ41:AJ42 AJ44:AJ45 AJ47:AJ48 AJ50:AJ51 AJ53:AJ54 AJ56:AJ57 AJ59:AJ60 AJ62:AJ63</xm:sqref>
        </x14:dataValidation>
        <x14:dataValidation type="list" allowBlank="1" showInputMessage="1" showErrorMessage="1">
          <x14:formula1>
            <xm:f>'Tabla Valoración controles'!$D$4:$D$6</xm:f>
          </x14:formula1>
          <xm:sqref>R10:R64</xm:sqref>
        </x14:dataValidation>
        <x14:dataValidation type="list" allowBlank="1" showInputMessage="1" showErrorMessage="1">
          <x14:formula1>
            <xm:f>'Tabla Valoración controles'!$D$7:$D$8</xm:f>
          </x14:formula1>
          <xm:sqref>S10:S64</xm:sqref>
        </x14:dataValidation>
        <x14:dataValidation type="list" allowBlank="1" showInputMessage="1" showErrorMessage="1">
          <x14:formula1>
            <xm:f>'Tabla Valoración controles'!$D$9:$D$10</xm:f>
          </x14:formula1>
          <xm:sqref>U10:U64</xm:sqref>
        </x14:dataValidation>
        <x14:dataValidation type="list" allowBlank="1" showInputMessage="1" showErrorMessage="1">
          <x14:formula1>
            <xm:f>'Tabla Valoración controles'!$D$11:$D$12</xm:f>
          </x14:formula1>
          <xm:sqref>V10:V64</xm:sqref>
        </x14:dataValidation>
        <x14:dataValidation type="list" allowBlank="1" showInputMessage="1" showErrorMessage="1">
          <x14:formula1>
            <xm:f>'Tabla Valoración controles'!$D$13:$D$14</xm:f>
          </x14:formula1>
          <xm:sqref>W10:W64</xm:sqref>
        </x14:dataValidation>
        <x14:dataValidation type="list" allowBlank="1" showInputMessage="1" showErrorMessage="1">
          <x14:formula1>
            <xm:f>'Opciones Tratamiento'!$B$13:$B$19</xm:f>
          </x14:formula1>
          <xm:sqref>F10:F64</xm:sqref>
        </x14:dataValidation>
        <x14:dataValidation type="list" allowBlank="1" showInputMessage="1" showErrorMessage="1">
          <x14:formula1>
            <xm:f>'Opciones Tratamiento'!$E$2:$E$4</xm:f>
          </x14:formula1>
          <xm:sqref>B10:B64</xm:sqref>
        </x14:dataValidation>
        <x14:dataValidation type="list" allowBlank="1" showInputMessage="1" showErrorMessage="1">
          <x14:formula1>
            <xm:f>'Opciones Tratamiento'!$B$2:$B$5</xm:f>
          </x14:formula1>
          <xm:sqref>AD10:AD64</xm:sqref>
        </x14:dataValidation>
        <x14:dataValidation type="list" allowBlank="1" showInputMessage="1" showErrorMessage="1">
          <x14:formula1>
            <xm:f>'Tabla Impacto'!$F$210:$F$221</xm:f>
          </x14:formula1>
          <xm:sqref>J10:J64</xm:sqref>
        </x14:dataValidation>
        <x14:dataValidation type="custom" allowBlank="1" showInputMessage="1" showErrorMessage="1" error="Recuerde que las acciones se generan bajo la medida de mitigar el riesgo">
          <x14:formula1>
            <xm:f>IF(OR(AD11='Opciones Tratamiento'!$B$2,AD11='Opciones Tratamiento'!$B$3,AD11='Opciones Tratamiento'!$B$4),ISBLANK(AD11),ISTEXT(AD11))</xm:f>
          </x14:formula1>
          <xm:sqref>AE11:AE64</xm:sqref>
        </x14:dataValidation>
        <x14:dataValidation type="custom" allowBlank="1" showInputMessage="1" showErrorMessage="1" error="Recuerde que las acciones se generan bajo la medida de mitigar el riesgo">
          <x14:formula1>
            <xm:f>IF(OR(AD11='Opciones Tratamiento'!$B$2,AD11='Opciones Tratamiento'!$B$3,AD11='Opciones Tratamiento'!$B$4),ISBLANK(AD11),ISTEXT(AD11))</xm:f>
          </x14:formula1>
          <xm:sqref>AF11:AF64</xm:sqref>
        </x14:dataValidation>
        <x14:dataValidation type="custom" allowBlank="1" showInputMessage="1" showErrorMessage="1" error="Recuerde que las acciones se generan bajo la medida de mitigar el riesgo">
          <x14:formula1>
            <xm:f>IF(OR(AD11='Opciones Tratamiento'!$B$2,AD11='Opciones Tratamiento'!$B$3,AD11='Opciones Tratamiento'!$B$4),ISBLANK(AD11),ISTEXT(AD11))</xm:f>
          </x14:formula1>
          <xm:sqref>AG11:AG64</xm:sqref>
        </x14:dataValidation>
        <x14:dataValidation type="custom" allowBlank="1" showInputMessage="1" showErrorMessage="1" error="Recuerde que las acciones se generan bajo la medida de mitigar el riesgo">
          <x14:formula1>
            <xm:f>IF(OR(AD11='Opciones Tratamiento'!$B$2,AD11='Opciones Tratamiento'!$B$3,AD11='Opciones Tratamiento'!$B$4),ISBLANK(AD11),ISTEXT(AD11))</xm:f>
          </x14:formula1>
          <xm:sqref>AH11:AH64</xm:sqref>
        </x14:dataValidation>
        <x14:dataValidation type="custom" allowBlank="1" showInputMessage="1" showErrorMessage="1" error="Recuerde que las acciones se generan bajo la medida de mitigar el riesgo">
          <x14:formula1>
            <xm:f>IF(OR(AD11='Opciones Tratamiento'!$B$2,AD11='Opciones Tratamiento'!$B$3,AD11='Opciones Tratamiento'!$B$4),ISBLANK(AD11),ISTEXT(AD11))</xm:f>
          </x14:formula1>
          <xm:sqref>AI11:AI64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50" zoomScaleNormal="50" workbookViewId="0">
      <selection activeCell="L12" sqref="L12:M13"/>
    </sheetView>
  </sheetViews>
  <sheetFormatPr baseColWidth="10" defaultRowHeight="14.6" x14ac:dyDescent="0.4"/>
  <cols>
    <col min="2" max="39" width="5.69140625" customWidth="1"/>
    <col min="41" max="46" width="5.69140625" customWidth="1"/>
  </cols>
  <sheetData>
    <row r="1" spans="1:99" x14ac:dyDescent="0.4">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c r="CN1" s="84"/>
      <c r="CO1" s="84"/>
      <c r="CP1" s="84"/>
      <c r="CQ1" s="84"/>
      <c r="CR1" s="84"/>
      <c r="CS1" s="84"/>
      <c r="CT1" s="84"/>
      <c r="CU1" s="84"/>
    </row>
    <row r="2" spans="1:99" ht="18" customHeight="1" x14ac:dyDescent="0.4">
      <c r="A2" s="84"/>
      <c r="B2" s="337" t="s">
        <v>161</v>
      </c>
      <c r="C2" s="337"/>
      <c r="D2" s="337"/>
      <c r="E2" s="337"/>
      <c r="F2" s="337"/>
      <c r="G2" s="337"/>
      <c r="H2" s="337"/>
      <c r="I2" s="337"/>
      <c r="J2" s="304" t="s">
        <v>2</v>
      </c>
      <c r="K2" s="304"/>
      <c r="L2" s="304"/>
      <c r="M2" s="304"/>
      <c r="N2" s="304"/>
      <c r="O2" s="304"/>
      <c r="P2" s="304"/>
      <c r="Q2" s="304"/>
      <c r="R2" s="304"/>
      <c r="S2" s="304"/>
      <c r="T2" s="304"/>
      <c r="U2" s="304"/>
      <c r="V2" s="304"/>
      <c r="W2" s="304"/>
      <c r="X2" s="304"/>
      <c r="Y2" s="304"/>
      <c r="Z2" s="304"/>
      <c r="AA2" s="304"/>
      <c r="AB2" s="304"/>
      <c r="AC2" s="304"/>
      <c r="AD2" s="304"/>
      <c r="AE2" s="304"/>
      <c r="AF2" s="304"/>
      <c r="AG2" s="304"/>
      <c r="AH2" s="304"/>
      <c r="AI2" s="304"/>
      <c r="AJ2" s="304"/>
      <c r="AK2" s="304"/>
      <c r="AL2" s="304"/>
      <c r="AM2" s="30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row>
    <row r="3" spans="1:99" ht="18.75" customHeight="1" x14ac:dyDescent="0.4">
      <c r="A3" s="84"/>
      <c r="B3" s="337"/>
      <c r="C3" s="337"/>
      <c r="D3" s="337"/>
      <c r="E3" s="337"/>
      <c r="F3" s="337"/>
      <c r="G3" s="337"/>
      <c r="H3" s="337"/>
      <c r="I3" s="337"/>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4"/>
      <c r="AI3" s="304"/>
      <c r="AJ3" s="304"/>
      <c r="AK3" s="304"/>
      <c r="AL3" s="304"/>
      <c r="AM3" s="30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row>
    <row r="4" spans="1:99" ht="15" customHeight="1" x14ac:dyDescent="0.4">
      <c r="A4" s="84"/>
      <c r="B4" s="337"/>
      <c r="C4" s="337"/>
      <c r="D4" s="337"/>
      <c r="E4" s="337"/>
      <c r="F4" s="337"/>
      <c r="G4" s="337"/>
      <c r="H4" s="337"/>
      <c r="I4" s="337"/>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4"/>
      <c r="AK4" s="304"/>
      <c r="AL4" s="304"/>
      <c r="AM4" s="30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row>
    <row r="5" spans="1:99" ht="15" thickBot="1" x14ac:dyDescent="0.45">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4"/>
      <c r="CI5" s="84"/>
      <c r="CJ5" s="84"/>
      <c r="CK5" s="84"/>
      <c r="CL5" s="84"/>
      <c r="CM5" s="84"/>
      <c r="CN5" s="84"/>
      <c r="CO5" s="84"/>
      <c r="CP5" s="84"/>
      <c r="CQ5" s="84"/>
      <c r="CR5" s="84"/>
      <c r="CS5" s="84"/>
      <c r="CT5" s="84"/>
      <c r="CU5" s="84"/>
    </row>
    <row r="6" spans="1:99" ht="15" customHeight="1" x14ac:dyDescent="0.4">
      <c r="A6" s="84"/>
      <c r="B6" s="250" t="s">
        <v>4</v>
      </c>
      <c r="C6" s="250"/>
      <c r="D6" s="251"/>
      <c r="E6" s="288" t="s">
        <v>116</v>
      </c>
      <c r="F6" s="289"/>
      <c r="G6" s="289"/>
      <c r="H6" s="289"/>
      <c r="I6" s="290"/>
      <c r="J6" s="300" t="str">
        <f>IF(AND('Mapa final'!$H$10="Muy Alta",'Mapa final'!$L$10="Leve"),CONCATENATE("R",'Mapa final'!$A$10),"")</f>
        <v/>
      </c>
      <c r="K6" s="301"/>
      <c r="L6" s="301" t="str">
        <f ca="1">IF(AND('Mapa final'!$H$11="Muy Alta",'Mapa final'!$L$11="Leve"),CONCATENATE("R",'Mapa final'!$A$11),"")</f>
        <v/>
      </c>
      <c r="M6" s="301"/>
      <c r="N6" s="301" t="str">
        <f ca="1">IF(AND('Mapa final'!$H$17="Muy Alta",'Mapa final'!$L$17="Leve"),CONCATENATE("R",'Mapa final'!$A$17),"")</f>
        <v/>
      </c>
      <c r="O6" s="303"/>
      <c r="P6" s="300" t="str">
        <f>IF(AND('Mapa final'!$H$10="Muy Alta",'Mapa final'!$L$10="Menor"),CONCATENATE("R",'Mapa final'!$A$10),"")</f>
        <v/>
      </c>
      <c r="Q6" s="301"/>
      <c r="R6" s="301" t="str">
        <f ca="1">IF(AND('Mapa final'!$H$11="Muy Alta",'Mapa final'!$L$11="Menor"),CONCATENATE("R",'Mapa final'!$A$11),"")</f>
        <v/>
      </c>
      <c r="S6" s="301"/>
      <c r="T6" s="301" t="str">
        <f ca="1">IF(AND('Mapa final'!$H$17="Muy Alta",'Mapa final'!$L$17="Menor"),CONCATENATE("R",'Mapa final'!$A$17),"")</f>
        <v/>
      </c>
      <c r="U6" s="303"/>
      <c r="V6" s="300" t="str">
        <f>IF(AND('Mapa final'!$H$10="Muy Alta",'Mapa final'!$L$10="Moderado"),CONCATENATE("R",'Mapa final'!$A$10),"")</f>
        <v/>
      </c>
      <c r="W6" s="301"/>
      <c r="X6" s="301" t="str">
        <f ca="1">IF(AND('Mapa final'!$H$11="Muy Alta",'Mapa final'!$L$11="Moderado"),CONCATENATE("R",'Mapa final'!$A$11),"")</f>
        <v/>
      </c>
      <c r="Y6" s="301"/>
      <c r="Z6" s="301" t="str">
        <f ca="1">IF(AND('Mapa final'!$H$17="Muy Alta",'Mapa final'!$L$17="Moderado"),CONCATENATE("R",'Mapa final'!$A$17),"")</f>
        <v/>
      </c>
      <c r="AA6" s="303"/>
      <c r="AB6" s="300" t="str">
        <f>IF(AND('Mapa final'!$H$10="Muy Alta",'Mapa final'!$L$10="Mayor"),CONCATENATE("R",'Mapa final'!$A$10),"")</f>
        <v/>
      </c>
      <c r="AC6" s="301"/>
      <c r="AD6" s="301" t="str">
        <f ca="1">IF(AND('Mapa final'!$H$11="Muy Alta",'Mapa final'!$L$11="Mayor"),CONCATENATE("R",'Mapa final'!$A$11),"")</f>
        <v/>
      </c>
      <c r="AE6" s="301"/>
      <c r="AF6" s="301" t="str">
        <f ca="1">IF(AND('Mapa final'!$H$17="Muy Alta",'Mapa final'!$L$17="Mayor"),CONCATENATE("R",'Mapa final'!$A$17),"")</f>
        <v/>
      </c>
      <c r="AG6" s="303"/>
      <c r="AH6" s="316" t="str">
        <f>IF(AND('Mapa final'!$H$10="Muy Alta",'Mapa final'!$L$10="Catastrófico"),CONCATENATE("R",'Mapa final'!$A$10),"")</f>
        <v/>
      </c>
      <c r="AI6" s="317"/>
      <c r="AJ6" s="317" t="str">
        <f ca="1">IF(AND('Mapa final'!$H$11="Muy Alta",'Mapa final'!$L$11="Catastrófico"),CONCATENATE("R",'Mapa final'!$A$11),"")</f>
        <v/>
      </c>
      <c r="AK6" s="317"/>
      <c r="AL6" s="317" t="str">
        <f ca="1">IF(AND('Mapa final'!$H$17="Muy Alta",'Mapa final'!$L$17="Catastrófico"),CONCATENATE("R",'Mapa final'!$A$17),"")</f>
        <v/>
      </c>
      <c r="AM6" s="318"/>
      <c r="AO6" s="252" t="s">
        <v>79</v>
      </c>
      <c r="AP6" s="253"/>
      <c r="AQ6" s="253"/>
      <c r="AR6" s="253"/>
      <c r="AS6" s="253"/>
      <c r="AT6" s="25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row>
    <row r="7" spans="1:99" ht="15" customHeight="1" x14ac:dyDescent="0.4">
      <c r="A7" s="84"/>
      <c r="B7" s="250"/>
      <c r="C7" s="250"/>
      <c r="D7" s="251"/>
      <c r="E7" s="291"/>
      <c r="F7" s="292"/>
      <c r="G7" s="292"/>
      <c r="H7" s="292"/>
      <c r="I7" s="293"/>
      <c r="J7" s="302"/>
      <c r="K7" s="299"/>
      <c r="L7" s="299"/>
      <c r="M7" s="299"/>
      <c r="N7" s="299"/>
      <c r="O7" s="298"/>
      <c r="P7" s="302"/>
      <c r="Q7" s="299"/>
      <c r="R7" s="299"/>
      <c r="S7" s="299"/>
      <c r="T7" s="299"/>
      <c r="U7" s="298"/>
      <c r="V7" s="302"/>
      <c r="W7" s="299"/>
      <c r="X7" s="299"/>
      <c r="Y7" s="299"/>
      <c r="Z7" s="299"/>
      <c r="AA7" s="298"/>
      <c r="AB7" s="302"/>
      <c r="AC7" s="299"/>
      <c r="AD7" s="299"/>
      <c r="AE7" s="299"/>
      <c r="AF7" s="299"/>
      <c r="AG7" s="298"/>
      <c r="AH7" s="310"/>
      <c r="AI7" s="311"/>
      <c r="AJ7" s="311"/>
      <c r="AK7" s="311"/>
      <c r="AL7" s="311"/>
      <c r="AM7" s="312"/>
      <c r="AN7" s="84"/>
      <c r="AO7" s="255"/>
      <c r="AP7" s="256"/>
      <c r="AQ7" s="256"/>
      <c r="AR7" s="256"/>
      <c r="AS7" s="256"/>
      <c r="AT7" s="257"/>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row>
    <row r="8" spans="1:99" ht="15" customHeight="1" x14ac:dyDescent="0.4">
      <c r="A8" s="84"/>
      <c r="B8" s="250"/>
      <c r="C8" s="250"/>
      <c r="D8" s="251"/>
      <c r="E8" s="291"/>
      <c r="F8" s="292"/>
      <c r="G8" s="292"/>
      <c r="H8" s="292"/>
      <c r="I8" s="293"/>
      <c r="J8" s="302" t="str">
        <f ca="1">IF(AND('Mapa final'!$H$23="Muy Alta",'Mapa final'!$L$23="Leve"),CONCATENATE("R",'Mapa final'!$A$23),"")</f>
        <v/>
      </c>
      <c r="K8" s="299"/>
      <c r="L8" s="297" t="str">
        <f ca="1">IF(AND('Mapa final'!$H$29="Muy Alta",'Mapa final'!$L$29="Leve"),CONCATENATE("R",'Mapa final'!$A$29),"")</f>
        <v/>
      </c>
      <c r="M8" s="297"/>
      <c r="N8" s="297" t="str">
        <f ca="1">IF(AND('Mapa final'!$H$35="Muy Alta",'Mapa final'!$L$35="Leve"),CONCATENATE("R",'Mapa final'!$A$35),"")</f>
        <v/>
      </c>
      <c r="O8" s="298"/>
      <c r="P8" s="302" t="str">
        <f ca="1">IF(AND('Mapa final'!$H$23="Muy Alta",'Mapa final'!$L$23="Menor"),CONCATENATE("R",'Mapa final'!$A$23),"")</f>
        <v/>
      </c>
      <c r="Q8" s="299"/>
      <c r="R8" s="297" t="str">
        <f ca="1">IF(AND('Mapa final'!$H$29="Muy Alta",'Mapa final'!$L$29="Menor"),CONCATENATE("R",'Mapa final'!$A$29),"")</f>
        <v/>
      </c>
      <c r="S8" s="297"/>
      <c r="T8" s="297" t="str">
        <f ca="1">IF(AND('Mapa final'!$H$35="Muy Alta",'Mapa final'!$L$35="Menor"),CONCATENATE("R",'Mapa final'!$A$35),"")</f>
        <v/>
      </c>
      <c r="U8" s="298"/>
      <c r="V8" s="302" t="str">
        <f ca="1">IF(AND('Mapa final'!$H$23="Muy Alta",'Mapa final'!$L$23="Moderado"),CONCATENATE("R",'Mapa final'!$A$23),"")</f>
        <v/>
      </c>
      <c r="W8" s="299"/>
      <c r="X8" s="297" t="str">
        <f ca="1">IF(AND('Mapa final'!$H$29="Muy Alta",'Mapa final'!$L$29="Moderado"),CONCATENATE("R",'Mapa final'!$A$29),"")</f>
        <v/>
      </c>
      <c r="Y8" s="297"/>
      <c r="Z8" s="297" t="str">
        <f ca="1">IF(AND('Mapa final'!$H$35="Muy Alta",'Mapa final'!$L$35="Moderado"),CONCATENATE("R",'Mapa final'!$A$35),"")</f>
        <v/>
      </c>
      <c r="AA8" s="298"/>
      <c r="AB8" s="302" t="str">
        <f ca="1">IF(AND('Mapa final'!$H$23="Muy Alta",'Mapa final'!$L$23="Mayor"),CONCATENATE("R",'Mapa final'!$A$23),"")</f>
        <v/>
      </c>
      <c r="AC8" s="299"/>
      <c r="AD8" s="297" t="str">
        <f ca="1">IF(AND('Mapa final'!$H$29="Muy Alta",'Mapa final'!$L$29="Mayor"),CONCATENATE("R",'Mapa final'!$A$29),"")</f>
        <v/>
      </c>
      <c r="AE8" s="297"/>
      <c r="AF8" s="297" t="str">
        <f ca="1">IF(AND('Mapa final'!$H$35="Muy Alta",'Mapa final'!$L$35="Mayor"),CONCATENATE("R",'Mapa final'!$A$35),"")</f>
        <v/>
      </c>
      <c r="AG8" s="298"/>
      <c r="AH8" s="310" t="str">
        <f ca="1">IF(AND('Mapa final'!$H$23="Muy Alta",'Mapa final'!$L$23="Catastrófico"),CONCATENATE("R",'Mapa final'!$A$23),"")</f>
        <v/>
      </c>
      <c r="AI8" s="311"/>
      <c r="AJ8" s="311" t="str">
        <f ca="1">IF(AND('Mapa final'!$H$29="Muy Alta",'Mapa final'!$L$29="Catastrófico"),CONCATENATE("R",'Mapa final'!$A$29),"")</f>
        <v/>
      </c>
      <c r="AK8" s="311"/>
      <c r="AL8" s="311" t="str">
        <f ca="1">IF(AND('Mapa final'!$H$35="Muy Alta",'Mapa final'!$L$35="Catastrófico"),CONCATENATE("R",'Mapa final'!$A$35),"")</f>
        <v/>
      </c>
      <c r="AM8" s="312"/>
      <c r="AN8" s="84"/>
      <c r="AO8" s="255"/>
      <c r="AP8" s="256"/>
      <c r="AQ8" s="256"/>
      <c r="AR8" s="256"/>
      <c r="AS8" s="256"/>
      <c r="AT8" s="257"/>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row>
    <row r="9" spans="1:99" ht="15" customHeight="1" x14ac:dyDescent="0.4">
      <c r="A9" s="84"/>
      <c r="B9" s="250"/>
      <c r="C9" s="250"/>
      <c r="D9" s="251"/>
      <c r="E9" s="291"/>
      <c r="F9" s="292"/>
      <c r="G9" s="292"/>
      <c r="H9" s="292"/>
      <c r="I9" s="293"/>
      <c r="J9" s="302"/>
      <c r="K9" s="299"/>
      <c r="L9" s="297"/>
      <c r="M9" s="297"/>
      <c r="N9" s="297"/>
      <c r="O9" s="298"/>
      <c r="P9" s="302"/>
      <c r="Q9" s="299"/>
      <c r="R9" s="297"/>
      <c r="S9" s="297"/>
      <c r="T9" s="297"/>
      <c r="U9" s="298"/>
      <c r="V9" s="302"/>
      <c r="W9" s="299"/>
      <c r="X9" s="297"/>
      <c r="Y9" s="297"/>
      <c r="Z9" s="297"/>
      <c r="AA9" s="298"/>
      <c r="AB9" s="302"/>
      <c r="AC9" s="299"/>
      <c r="AD9" s="297"/>
      <c r="AE9" s="297"/>
      <c r="AF9" s="297"/>
      <c r="AG9" s="298"/>
      <c r="AH9" s="310"/>
      <c r="AI9" s="311"/>
      <c r="AJ9" s="311"/>
      <c r="AK9" s="311"/>
      <c r="AL9" s="311"/>
      <c r="AM9" s="312"/>
      <c r="AN9" s="84"/>
      <c r="AO9" s="255"/>
      <c r="AP9" s="256"/>
      <c r="AQ9" s="256"/>
      <c r="AR9" s="256"/>
      <c r="AS9" s="256"/>
      <c r="AT9" s="257"/>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row>
    <row r="10" spans="1:99" ht="15" customHeight="1" x14ac:dyDescent="0.4">
      <c r="A10" s="84"/>
      <c r="B10" s="250"/>
      <c r="C10" s="250"/>
      <c r="D10" s="251"/>
      <c r="E10" s="291"/>
      <c r="F10" s="292"/>
      <c r="G10" s="292"/>
      <c r="H10" s="292"/>
      <c r="I10" s="293"/>
      <c r="J10" s="302" t="str">
        <f ca="1">IF(AND('Mapa final'!$H$41="Muy Alta",'Mapa final'!$L$41="Leve"),CONCATENATE("R",'Mapa final'!$A$41),"")</f>
        <v/>
      </c>
      <c r="K10" s="299"/>
      <c r="L10" s="297" t="str">
        <f ca="1">IF(AND('Mapa final'!$H$47="Muy Alta",'Mapa final'!$L$47="Leve"),CONCATENATE("R",'Mapa final'!$A$47),"")</f>
        <v/>
      </c>
      <c r="M10" s="297"/>
      <c r="N10" s="297" t="str">
        <f ca="1">IF(AND('Mapa final'!$H$53="Muy Alta",'Mapa final'!$L$53="Leve"),CONCATENATE("R",'Mapa final'!$A$53),"")</f>
        <v/>
      </c>
      <c r="O10" s="298"/>
      <c r="P10" s="302" t="str">
        <f ca="1">IF(AND('Mapa final'!$H$41="Muy Alta",'Mapa final'!$L$41="Menor"),CONCATENATE("R",'Mapa final'!$A$41),"")</f>
        <v/>
      </c>
      <c r="Q10" s="299"/>
      <c r="R10" s="297" t="str">
        <f ca="1">IF(AND('Mapa final'!$H$47="Muy Alta",'Mapa final'!$L$47="Menor"),CONCATENATE("R",'Mapa final'!$A$47),"")</f>
        <v/>
      </c>
      <c r="S10" s="297"/>
      <c r="T10" s="297" t="str">
        <f ca="1">IF(AND('Mapa final'!$H$53="Muy Alta",'Mapa final'!$L$53="Menor"),CONCATENATE("R",'Mapa final'!$A$53),"")</f>
        <v/>
      </c>
      <c r="U10" s="298"/>
      <c r="V10" s="302" t="str">
        <f ca="1">IF(AND('Mapa final'!$H$41="Muy Alta",'Mapa final'!$L$41="Moderado"),CONCATENATE("R",'Mapa final'!$A$41),"")</f>
        <v/>
      </c>
      <c r="W10" s="299"/>
      <c r="X10" s="297" t="str">
        <f ca="1">IF(AND('Mapa final'!$H$47="Muy Alta",'Mapa final'!$L$47="Moderado"),CONCATENATE("R",'Mapa final'!$A$47),"")</f>
        <v/>
      </c>
      <c r="Y10" s="297"/>
      <c r="Z10" s="297" t="str">
        <f ca="1">IF(AND('Mapa final'!$H$53="Muy Alta",'Mapa final'!$L$53="Moderado"),CONCATENATE("R",'Mapa final'!$A$53),"")</f>
        <v/>
      </c>
      <c r="AA10" s="298"/>
      <c r="AB10" s="302" t="str">
        <f ca="1">IF(AND('Mapa final'!$H$41="Muy Alta",'Mapa final'!$L$41="Mayor"),CONCATENATE("R",'Mapa final'!$A$41),"")</f>
        <v/>
      </c>
      <c r="AC10" s="299"/>
      <c r="AD10" s="297" t="str">
        <f ca="1">IF(AND('Mapa final'!$H$47="Muy Alta",'Mapa final'!$L$47="Mayor"),CONCATENATE("R",'Mapa final'!$A$47),"")</f>
        <v/>
      </c>
      <c r="AE10" s="297"/>
      <c r="AF10" s="297" t="str">
        <f ca="1">IF(AND('Mapa final'!$H$53="Muy Alta",'Mapa final'!$L$53="Mayor"),CONCATENATE("R",'Mapa final'!$A$53),"")</f>
        <v/>
      </c>
      <c r="AG10" s="298"/>
      <c r="AH10" s="310" t="str">
        <f ca="1">IF(AND('Mapa final'!$H$41="Muy Alta",'Mapa final'!$L$41="Catastrófico"),CONCATENATE("R",'Mapa final'!$A$41),"")</f>
        <v/>
      </c>
      <c r="AI10" s="311"/>
      <c r="AJ10" s="311" t="str">
        <f ca="1">IF(AND('Mapa final'!$H$47="Muy Alta",'Mapa final'!$L$47="Catastrófico"),CONCATENATE("R",'Mapa final'!$A$47),"")</f>
        <v/>
      </c>
      <c r="AK10" s="311"/>
      <c r="AL10" s="311" t="str">
        <f ca="1">IF(AND('Mapa final'!$H$53="Muy Alta",'Mapa final'!$L$53="Catastrófico"),CONCATENATE("R",'Mapa final'!$A$53),"")</f>
        <v/>
      </c>
      <c r="AM10" s="312"/>
      <c r="AN10" s="84"/>
      <c r="AO10" s="255"/>
      <c r="AP10" s="256"/>
      <c r="AQ10" s="256"/>
      <c r="AR10" s="256"/>
      <c r="AS10" s="256"/>
      <c r="AT10" s="257"/>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row>
    <row r="11" spans="1:99" ht="15" customHeight="1" x14ac:dyDescent="0.4">
      <c r="A11" s="84"/>
      <c r="B11" s="250"/>
      <c r="C11" s="250"/>
      <c r="D11" s="251"/>
      <c r="E11" s="291"/>
      <c r="F11" s="292"/>
      <c r="G11" s="292"/>
      <c r="H11" s="292"/>
      <c r="I11" s="293"/>
      <c r="J11" s="302"/>
      <c r="K11" s="299"/>
      <c r="L11" s="297"/>
      <c r="M11" s="297"/>
      <c r="N11" s="297"/>
      <c r="O11" s="298"/>
      <c r="P11" s="302"/>
      <c r="Q11" s="299"/>
      <c r="R11" s="297"/>
      <c r="S11" s="297"/>
      <c r="T11" s="297"/>
      <c r="U11" s="298"/>
      <c r="V11" s="302"/>
      <c r="W11" s="299"/>
      <c r="X11" s="297"/>
      <c r="Y11" s="297"/>
      <c r="Z11" s="297"/>
      <c r="AA11" s="298"/>
      <c r="AB11" s="302"/>
      <c r="AC11" s="299"/>
      <c r="AD11" s="297"/>
      <c r="AE11" s="297"/>
      <c r="AF11" s="297"/>
      <c r="AG11" s="298"/>
      <c r="AH11" s="310"/>
      <c r="AI11" s="311"/>
      <c r="AJ11" s="311"/>
      <c r="AK11" s="311"/>
      <c r="AL11" s="311"/>
      <c r="AM11" s="312"/>
      <c r="AN11" s="84"/>
      <c r="AO11" s="255"/>
      <c r="AP11" s="256"/>
      <c r="AQ11" s="256"/>
      <c r="AR11" s="256"/>
      <c r="AS11" s="256"/>
      <c r="AT11" s="257"/>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row>
    <row r="12" spans="1:99" ht="15" customHeight="1" x14ac:dyDescent="0.4">
      <c r="A12" s="84"/>
      <c r="B12" s="250"/>
      <c r="C12" s="250"/>
      <c r="D12" s="251"/>
      <c r="E12" s="291"/>
      <c r="F12" s="292"/>
      <c r="G12" s="292"/>
      <c r="H12" s="292"/>
      <c r="I12" s="293"/>
      <c r="J12" s="302" t="str">
        <f ca="1">IF(AND('Mapa final'!$H$59="Muy Alta",'Mapa final'!$L$59="Leve"),CONCATENATE("R",'Mapa final'!$A$59),"")</f>
        <v/>
      </c>
      <c r="K12" s="299"/>
      <c r="L12" s="297" t="str">
        <f>IF(AND('Mapa final'!$H$65="Muy Alta",'Mapa final'!$L$65="Leve"),CONCATENATE("R",'Mapa final'!$A$65),"")</f>
        <v/>
      </c>
      <c r="M12" s="297"/>
      <c r="N12" s="297" t="str">
        <f>IF(AND('Mapa final'!$H$71="Muy Alta",'Mapa final'!$L$71="Leve"),CONCATENATE("R",'Mapa final'!$A$71),"")</f>
        <v/>
      </c>
      <c r="O12" s="298"/>
      <c r="P12" s="302" t="str">
        <f ca="1">IF(AND('Mapa final'!$H$59="Muy Alta",'Mapa final'!$L$59="Menor"),CONCATENATE("R",'Mapa final'!$A$59),"")</f>
        <v/>
      </c>
      <c r="Q12" s="299"/>
      <c r="R12" s="297" t="str">
        <f>IF(AND('Mapa final'!$H$65="Muy Alta",'Mapa final'!$L$65="Menor"),CONCATENATE("R",'Mapa final'!$A$65),"")</f>
        <v/>
      </c>
      <c r="S12" s="297"/>
      <c r="T12" s="297" t="str">
        <f>IF(AND('Mapa final'!$H$71="Muy Alta",'Mapa final'!$L$71="Menor"),CONCATENATE("R",'Mapa final'!$A$71),"")</f>
        <v/>
      </c>
      <c r="U12" s="298"/>
      <c r="V12" s="302" t="str">
        <f ca="1">IF(AND('Mapa final'!$H$59="Muy Alta",'Mapa final'!$L$59="Moderado"),CONCATENATE("R",'Mapa final'!$A$59),"")</f>
        <v/>
      </c>
      <c r="W12" s="299"/>
      <c r="X12" s="297" t="str">
        <f>IF(AND('Mapa final'!$H$65="Muy Alta",'Mapa final'!$L$65="Moderado"),CONCATENATE("R",'Mapa final'!$A$65),"")</f>
        <v/>
      </c>
      <c r="Y12" s="297"/>
      <c r="Z12" s="297" t="str">
        <f>IF(AND('Mapa final'!$H$71="Muy Alta",'Mapa final'!$L$71="Moderado"),CONCATENATE("R",'Mapa final'!$A$71),"")</f>
        <v/>
      </c>
      <c r="AA12" s="298"/>
      <c r="AB12" s="302" t="str">
        <f ca="1">IF(AND('Mapa final'!$H$59="Muy Alta",'Mapa final'!$L$59="Mayor"),CONCATENATE("R",'Mapa final'!$A$59),"")</f>
        <v/>
      </c>
      <c r="AC12" s="299"/>
      <c r="AD12" s="297" t="str">
        <f>IF(AND('Mapa final'!$H$65="Muy Alta",'Mapa final'!$L$65="Mayor"),CONCATENATE("R",'Mapa final'!$A$65),"")</f>
        <v/>
      </c>
      <c r="AE12" s="297"/>
      <c r="AF12" s="297" t="str">
        <f>IF(AND('Mapa final'!$H$71="Muy Alta",'Mapa final'!$L$71="Mayor"),CONCATENATE("R",'Mapa final'!$A$71),"")</f>
        <v/>
      </c>
      <c r="AG12" s="298"/>
      <c r="AH12" s="310" t="str">
        <f ca="1">IF(AND('Mapa final'!$H$59="Muy Alta",'Mapa final'!$L$59="Catastrófico"),CONCATENATE("R",'Mapa final'!$A$59),"")</f>
        <v/>
      </c>
      <c r="AI12" s="311"/>
      <c r="AJ12" s="311" t="str">
        <f>IF(AND('Mapa final'!$H$65="Muy Alta",'Mapa final'!$L$65="Catastrófico"),CONCATENATE("R",'Mapa final'!$A$65),"")</f>
        <v/>
      </c>
      <c r="AK12" s="311"/>
      <c r="AL12" s="311" t="str">
        <f>IF(AND('Mapa final'!$H$71="Muy Alta",'Mapa final'!$L$71="Catastrófico"),CONCATENATE("R",'Mapa final'!$A$71),"")</f>
        <v/>
      </c>
      <c r="AM12" s="312"/>
      <c r="AN12" s="84"/>
      <c r="AO12" s="255"/>
      <c r="AP12" s="256"/>
      <c r="AQ12" s="256"/>
      <c r="AR12" s="256"/>
      <c r="AS12" s="256"/>
      <c r="AT12" s="257"/>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row>
    <row r="13" spans="1:99" ht="15.75" customHeight="1" thickBot="1" x14ac:dyDescent="0.45">
      <c r="A13" s="84"/>
      <c r="B13" s="250"/>
      <c r="C13" s="250"/>
      <c r="D13" s="251"/>
      <c r="E13" s="294"/>
      <c r="F13" s="295"/>
      <c r="G13" s="295"/>
      <c r="H13" s="295"/>
      <c r="I13" s="296"/>
      <c r="J13" s="302"/>
      <c r="K13" s="299"/>
      <c r="L13" s="299"/>
      <c r="M13" s="299"/>
      <c r="N13" s="299"/>
      <c r="O13" s="298"/>
      <c r="P13" s="302"/>
      <c r="Q13" s="299"/>
      <c r="R13" s="299"/>
      <c r="S13" s="299"/>
      <c r="T13" s="299"/>
      <c r="U13" s="298"/>
      <c r="V13" s="302"/>
      <c r="W13" s="299"/>
      <c r="X13" s="299"/>
      <c r="Y13" s="299"/>
      <c r="Z13" s="299"/>
      <c r="AA13" s="298"/>
      <c r="AB13" s="302"/>
      <c r="AC13" s="299"/>
      <c r="AD13" s="299"/>
      <c r="AE13" s="299"/>
      <c r="AF13" s="299"/>
      <c r="AG13" s="298"/>
      <c r="AH13" s="313"/>
      <c r="AI13" s="314"/>
      <c r="AJ13" s="314"/>
      <c r="AK13" s="314"/>
      <c r="AL13" s="314"/>
      <c r="AM13" s="315"/>
      <c r="AN13" s="84"/>
      <c r="AO13" s="258"/>
      <c r="AP13" s="259"/>
      <c r="AQ13" s="259"/>
      <c r="AR13" s="259"/>
      <c r="AS13" s="259"/>
      <c r="AT13" s="260"/>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row>
    <row r="14" spans="1:99" ht="15" customHeight="1" x14ac:dyDescent="0.4">
      <c r="A14" s="84"/>
      <c r="B14" s="250"/>
      <c r="C14" s="250"/>
      <c r="D14" s="251"/>
      <c r="E14" s="288" t="s">
        <v>115</v>
      </c>
      <c r="F14" s="289"/>
      <c r="G14" s="289"/>
      <c r="H14" s="289"/>
      <c r="I14" s="289"/>
      <c r="J14" s="325" t="str">
        <f>IF(AND('Mapa final'!$H$10="Alta",'Mapa final'!$L$10="Leve"),CONCATENATE("R",'Mapa final'!$A$10),"")</f>
        <v/>
      </c>
      <c r="K14" s="326"/>
      <c r="L14" s="326" t="str">
        <f ca="1">IF(AND('Mapa final'!$H$11="Alta",'Mapa final'!$L$11="Leve"),CONCATENATE("R",'Mapa final'!$A$11),"")</f>
        <v/>
      </c>
      <c r="M14" s="326"/>
      <c r="N14" s="326" t="str">
        <f ca="1">IF(AND('Mapa final'!$H$17="Alta",'Mapa final'!$L$17="Leve"),CONCATENATE("R",'Mapa final'!$A$17),"")</f>
        <v/>
      </c>
      <c r="O14" s="327"/>
      <c r="P14" s="325" t="str">
        <f>IF(AND('Mapa final'!$H$10="Alta",'Mapa final'!$L$10="Menor"),CONCATENATE("R",'Mapa final'!$A$10),"")</f>
        <v/>
      </c>
      <c r="Q14" s="326"/>
      <c r="R14" s="326" t="str">
        <f ca="1">IF(AND('Mapa final'!$H$11="Alta",'Mapa final'!$L$11="Menor"),CONCATENATE("R",'Mapa final'!$A$11),"")</f>
        <v/>
      </c>
      <c r="S14" s="326"/>
      <c r="T14" s="326" t="str">
        <f ca="1">IF(AND('Mapa final'!$H$17="Alta",'Mapa final'!$L$17="Menor"),CONCATENATE("R",'Mapa final'!$A$17),"")</f>
        <v/>
      </c>
      <c r="U14" s="327"/>
      <c r="V14" s="300" t="str">
        <f>IF(AND('Mapa final'!$H$10="Alta",'Mapa final'!$L$10="Moderado"),CONCATENATE("R",'Mapa final'!$A$10),"")</f>
        <v/>
      </c>
      <c r="W14" s="301"/>
      <c r="X14" s="301" t="str">
        <f ca="1">IF(AND('Mapa final'!$H$11="Alta",'Mapa final'!$L$11="Moderado"),CONCATENATE("R",'Mapa final'!$A$11),"")</f>
        <v/>
      </c>
      <c r="Y14" s="301"/>
      <c r="Z14" s="301" t="str">
        <f ca="1">IF(AND('Mapa final'!$H$17="Alta",'Mapa final'!$L$17="Moderado"),CONCATENATE("R",'Mapa final'!$A$17),"")</f>
        <v/>
      </c>
      <c r="AA14" s="303"/>
      <c r="AB14" s="300" t="str">
        <f>IF(AND('Mapa final'!$H$10="Alta",'Mapa final'!$L$10="Mayor"),CONCATENATE("R",'Mapa final'!$A$10),"")</f>
        <v>R1</v>
      </c>
      <c r="AC14" s="301"/>
      <c r="AD14" s="301" t="str">
        <f ca="1">IF(AND('Mapa final'!$H$11="Alta",'Mapa final'!$L$11="Mayor"),CONCATENATE("R",'Mapa final'!$A$11),"")</f>
        <v/>
      </c>
      <c r="AE14" s="301"/>
      <c r="AF14" s="301" t="str">
        <f ca="1">IF(AND('Mapa final'!$H$17="Alta",'Mapa final'!$L$17="Mayor"),CONCATENATE("R",'Mapa final'!$A$17),"")</f>
        <v/>
      </c>
      <c r="AG14" s="303"/>
      <c r="AH14" s="316" t="str">
        <f>IF(AND('Mapa final'!$H$10="Alta",'Mapa final'!$L$10="Catastrófico"),CONCATENATE("R",'Mapa final'!$A$10),"")</f>
        <v/>
      </c>
      <c r="AI14" s="317"/>
      <c r="AJ14" s="317" t="str">
        <f ca="1">IF(AND('Mapa final'!$H$11="Alta",'Mapa final'!$L$11="Catastrófico"),CONCATENATE("R",'Mapa final'!$A$11),"")</f>
        <v/>
      </c>
      <c r="AK14" s="317"/>
      <c r="AL14" s="317" t="str">
        <f ca="1">IF(AND('Mapa final'!$H$17="Alta",'Mapa final'!$L$17="Catastrófico"),CONCATENATE("R",'Mapa final'!$A$17),"")</f>
        <v/>
      </c>
      <c r="AM14" s="318"/>
      <c r="AN14" s="84"/>
      <c r="AO14" s="261" t="s">
        <v>80</v>
      </c>
      <c r="AP14" s="262"/>
      <c r="AQ14" s="262"/>
      <c r="AR14" s="262"/>
      <c r="AS14" s="262"/>
      <c r="AT14" s="263"/>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row>
    <row r="15" spans="1:99" ht="15" customHeight="1" x14ac:dyDescent="0.4">
      <c r="A15" s="84"/>
      <c r="B15" s="250"/>
      <c r="C15" s="250"/>
      <c r="D15" s="251"/>
      <c r="E15" s="291"/>
      <c r="F15" s="292"/>
      <c r="G15" s="292"/>
      <c r="H15" s="292"/>
      <c r="I15" s="305"/>
      <c r="J15" s="319"/>
      <c r="K15" s="320"/>
      <c r="L15" s="320"/>
      <c r="M15" s="320"/>
      <c r="N15" s="320"/>
      <c r="O15" s="321"/>
      <c r="P15" s="319"/>
      <c r="Q15" s="320"/>
      <c r="R15" s="320"/>
      <c r="S15" s="320"/>
      <c r="T15" s="320"/>
      <c r="U15" s="321"/>
      <c r="V15" s="302"/>
      <c r="W15" s="299"/>
      <c r="X15" s="299"/>
      <c r="Y15" s="299"/>
      <c r="Z15" s="299"/>
      <c r="AA15" s="298"/>
      <c r="AB15" s="302"/>
      <c r="AC15" s="299"/>
      <c r="AD15" s="299"/>
      <c r="AE15" s="299"/>
      <c r="AF15" s="299"/>
      <c r="AG15" s="298"/>
      <c r="AH15" s="310"/>
      <c r="AI15" s="311"/>
      <c r="AJ15" s="311"/>
      <c r="AK15" s="311"/>
      <c r="AL15" s="311"/>
      <c r="AM15" s="312"/>
      <c r="AN15" s="84"/>
      <c r="AO15" s="264"/>
      <c r="AP15" s="265"/>
      <c r="AQ15" s="265"/>
      <c r="AR15" s="265"/>
      <c r="AS15" s="265"/>
      <c r="AT15" s="266"/>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row>
    <row r="16" spans="1:99" ht="15" customHeight="1" x14ac:dyDescent="0.4">
      <c r="A16" s="84"/>
      <c r="B16" s="250"/>
      <c r="C16" s="250"/>
      <c r="D16" s="251"/>
      <c r="E16" s="291"/>
      <c r="F16" s="292"/>
      <c r="G16" s="292"/>
      <c r="H16" s="292"/>
      <c r="I16" s="305"/>
      <c r="J16" s="319" t="str">
        <f ca="1">IF(AND('Mapa final'!$H$23="Alta",'Mapa final'!$L$23="Leve"),CONCATENATE("R",'Mapa final'!$A$23),"")</f>
        <v/>
      </c>
      <c r="K16" s="320"/>
      <c r="L16" s="320" t="str">
        <f ca="1">IF(AND('Mapa final'!$H$29="Alta",'Mapa final'!$L$29="Leve"),CONCATENATE("R",'Mapa final'!$A$29),"")</f>
        <v/>
      </c>
      <c r="M16" s="320"/>
      <c r="N16" s="320" t="str">
        <f ca="1">IF(AND('Mapa final'!$H$35="Alta",'Mapa final'!$L$35="Leve"),CONCATENATE("R",'Mapa final'!$A$35),"")</f>
        <v/>
      </c>
      <c r="O16" s="321"/>
      <c r="P16" s="319" t="str">
        <f ca="1">IF(AND('Mapa final'!$H$23="Alta",'Mapa final'!$L$23="Menor"),CONCATENATE("R",'Mapa final'!$A$23),"")</f>
        <v/>
      </c>
      <c r="Q16" s="320"/>
      <c r="R16" s="320" t="str">
        <f ca="1">IF(AND('Mapa final'!$H$29="Alta",'Mapa final'!$L$29="Menor"),CONCATENATE("R",'Mapa final'!$A$29),"")</f>
        <v/>
      </c>
      <c r="S16" s="320"/>
      <c r="T16" s="320" t="str">
        <f ca="1">IF(AND('Mapa final'!$H$35="Alta",'Mapa final'!$L$35="Menor"),CONCATENATE("R",'Mapa final'!$A$35),"")</f>
        <v/>
      </c>
      <c r="U16" s="321"/>
      <c r="V16" s="302" t="str">
        <f ca="1">IF(AND('Mapa final'!$H$23="Alta",'Mapa final'!$L$23="Moderado"),CONCATENATE("R",'Mapa final'!$A$23),"")</f>
        <v/>
      </c>
      <c r="W16" s="299"/>
      <c r="X16" s="297" t="str">
        <f ca="1">IF(AND('Mapa final'!$H$29="Alta",'Mapa final'!$L$29="Moderado"),CONCATENATE("R",'Mapa final'!$A$29),"")</f>
        <v/>
      </c>
      <c r="Y16" s="297"/>
      <c r="Z16" s="297" t="str">
        <f ca="1">IF(AND('Mapa final'!$H$35="Alta",'Mapa final'!$L$35="Moderado"),CONCATENATE("R",'Mapa final'!$A$35),"")</f>
        <v/>
      </c>
      <c r="AA16" s="298"/>
      <c r="AB16" s="302" t="str">
        <f ca="1">IF(AND('Mapa final'!$H$23="Alta",'Mapa final'!$L$23="Mayor"),CONCATENATE("R",'Mapa final'!$A$23),"")</f>
        <v/>
      </c>
      <c r="AC16" s="299"/>
      <c r="AD16" s="297" t="str">
        <f ca="1">IF(AND('Mapa final'!$H$29="Alta",'Mapa final'!$L$29="Mayor"),CONCATENATE("R",'Mapa final'!$A$29),"")</f>
        <v/>
      </c>
      <c r="AE16" s="297"/>
      <c r="AF16" s="297" t="str">
        <f ca="1">IF(AND('Mapa final'!$H$35="Alta",'Mapa final'!$L$35="Mayor"),CONCATENATE("R",'Mapa final'!$A$35),"")</f>
        <v/>
      </c>
      <c r="AG16" s="298"/>
      <c r="AH16" s="310" t="str">
        <f ca="1">IF(AND('Mapa final'!$H$23="Alta",'Mapa final'!$L$23="Catastrófico"),CONCATENATE("R",'Mapa final'!$A$23),"")</f>
        <v/>
      </c>
      <c r="AI16" s="311"/>
      <c r="AJ16" s="311" t="str">
        <f ca="1">IF(AND('Mapa final'!$H$29="Alta",'Mapa final'!$L$29="Catastrófico"),CONCATENATE("R",'Mapa final'!$A$29),"")</f>
        <v/>
      </c>
      <c r="AK16" s="311"/>
      <c r="AL16" s="311" t="str">
        <f ca="1">IF(AND('Mapa final'!$H$35="Alta",'Mapa final'!$L$35="Catastrófico"),CONCATENATE("R",'Mapa final'!$A$35),"")</f>
        <v/>
      </c>
      <c r="AM16" s="312"/>
      <c r="AN16" s="84"/>
      <c r="AO16" s="264"/>
      <c r="AP16" s="265"/>
      <c r="AQ16" s="265"/>
      <c r="AR16" s="265"/>
      <c r="AS16" s="265"/>
      <c r="AT16" s="266"/>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row>
    <row r="17" spans="1:80" ht="15" customHeight="1" x14ac:dyDescent="0.4">
      <c r="A17" s="84"/>
      <c r="B17" s="250"/>
      <c r="C17" s="250"/>
      <c r="D17" s="251"/>
      <c r="E17" s="291"/>
      <c r="F17" s="292"/>
      <c r="G17" s="292"/>
      <c r="H17" s="292"/>
      <c r="I17" s="305"/>
      <c r="J17" s="319"/>
      <c r="K17" s="320"/>
      <c r="L17" s="320"/>
      <c r="M17" s="320"/>
      <c r="N17" s="320"/>
      <c r="O17" s="321"/>
      <c r="P17" s="319"/>
      <c r="Q17" s="320"/>
      <c r="R17" s="320"/>
      <c r="S17" s="320"/>
      <c r="T17" s="320"/>
      <c r="U17" s="321"/>
      <c r="V17" s="302"/>
      <c r="W17" s="299"/>
      <c r="X17" s="297"/>
      <c r="Y17" s="297"/>
      <c r="Z17" s="297"/>
      <c r="AA17" s="298"/>
      <c r="AB17" s="302"/>
      <c r="AC17" s="299"/>
      <c r="AD17" s="297"/>
      <c r="AE17" s="297"/>
      <c r="AF17" s="297"/>
      <c r="AG17" s="298"/>
      <c r="AH17" s="310"/>
      <c r="AI17" s="311"/>
      <c r="AJ17" s="311"/>
      <c r="AK17" s="311"/>
      <c r="AL17" s="311"/>
      <c r="AM17" s="312"/>
      <c r="AN17" s="84"/>
      <c r="AO17" s="264"/>
      <c r="AP17" s="265"/>
      <c r="AQ17" s="265"/>
      <c r="AR17" s="265"/>
      <c r="AS17" s="265"/>
      <c r="AT17" s="266"/>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row>
    <row r="18" spans="1:80" ht="15" customHeight="1" x14ac:dyDescent="0.4">
      <c r="A18" s="84"/>
      <c r="B18" s="250"/>
      <c r="C18" s="250"/>
      <c r="D18" s="251"/>
      <c r="E18" s="291"/>
      <c r="F18" s="292"/>
      <c r="G18" s="292"/>
      <c r="H18" s="292"/>
      <c r="I18" s="305"/>
      <c r="J18" s="319" t="str">
        <f ca="1">IF(AND('Mapa final'!$H$41="Alta",'Mapa final'!$L$41="Leve"),CONCATENATE("R",'Mapa final'!$A$41),"")</f>
        <v/>
      </c>
      <c r="K18" s="320"/>
      <c r="L18" s="320" t="str">
        <f ca="1">IF(AND('Mapa final'!$H$47="Alta",'Mapa final'!$L$47="Leve"),CONCATENATE("R",'Mapa final'!$A$47),"")</f>
        <v/>
      </c>
      <c r="M18" s="320"/>
      <c r="N18" s="320" t="str">
        <f ca="1">IF(AND('Mapa final'!$H$53="Alta",'Mapa final'!$L$53="Leve"),CONCATENATE("R",'Mapa final'!$A$53),"")</f>
        <v/>
      </c>
      <c r="O18" s="321"/>
      <c r="P18" s="319" t="str">
        <f ca="1">IF(AND('Mapa final'!$H$41="Alta",'Mapa final'!$L$41="Menor"),CONCATENATE("R",'Mapa final'!$A$41),"")</f>
        <v/>
      </c>
      <c r="Q18" s="320"/>
      <c r="R18" s="320" t="str">
        <f ca="1">IF(AND('Mapa final'!$H$47="Alta",'Mapa final'!$L$47="Menor"),CONCATENATE("R",'Mapa final'!$A$47),"")</f>
        <v/>
      </c>
      <c r="S18" s="320"/>
      <c r="T18" s="320" t="str">
        <f ca="1">IF(AND('Mapa final'!$H$53="Alta",'Mapa final'!$L$53="Menor"),CONCATENATE("R",'Mapa final'!$A$53),"")</f>
        <v/>
      </c>
      <c r="U18" s="321"/>
      <c r="V18" s="302" t="str">
        <f ca="1">IF(AND('Mapa final'!$H$41="Alta",'Mapa final'!$L$41="Moderado"),CONCATENATE("R",'Mapa final'!$A$41),"")</f>
        <v/>
      </c>
      <c r="W18" s="299"/>
      <c r="X18" s="297" t="str">
        <f ca="1">IF(AND('Mapa final'!$H$47="Alta",'Mapa final'!$L$47="Moderado"),CONCATENATE("R",'Mapa final'!$A$47),"")</f>
        <v/>
      </c>
      <c r="Y18" s="297"/>
      <c r="Z18" s="297" t="str">
        <f ca="1">IF(AND('Mapa final'!$H$53="Alta",'Mapa final'!$L$53="Moderado"),CONCATENATE("R",'Mapa final'!$A$53),"")</f>
        <v/>
      </c>
      <c r="AA18" s="298"/>
      <c r="AB18" s="302" t="str">
        <f ca="1">IF(AND('Mapa final'!$H$41="Alta",'Mapa final'!$L$41="Mayor"),CONCATENATE("R",'Mapa final'!$A$41),"")</f>
        <v/>
      </c>
      <c r="AC18" s="299"/>
      <c r="AD18" s="297" t="str">
        <f ca="1">IF(AND('Mapa final'!$H$47="Alta",'Mapa final'!$L$47="Mayor"),CONCATENATE("R",'Mapa final'!$A$47),"")</f>
        <v/>
      </c>
      <c r="AE18" s="297"/>
      <c r="AF18" s="297" t="str">
        <f ca="1">IF(AND('Mapa final'!$H$53="Alta",'Mapa final'!$L$53="Mayor"),CONCATENATE("R",'Mapa final'!$A$53),"")</f>
        <v/>
      </c>
      <c r="AG18" s="298"/>
      <c r="AH18" s="310" t="str">
        <f ca="1">IF(AND('Mapa final'!$H$41="Alta",'Mapa final'!$L$41="Catastrófico"),CONCATENATE("R",'Mapa final'!$A$41),"")</f>
        <v/>
      </c>
      <c r="AI18" s="311"/>
      <c r="AJ18" s="311" t="str">
        <f ca="1">IF(AND('Mapa final'!$H$47="Alta",'Mapa final'!$L$47="Catastrófico"),CONCATENATE("R",'Mapa final'!$A$47),"")</f>
        <v/>
      </c>
      <c r="AK18" s="311"/>
      <c r="AL18" s="311" t="str">
        <f ca="1">IF(AND('Mapa final'!$H$53="Alta",'Mapa final'!$L$53="Catastrófico"),CONCATENATE("R",'Mapa final'!$A$53),"")</f>
        <v/>
      </c>
      <c r="AM18" s="312"/>
      <c r="AN18" s="84"/>
      <c r="AO18" s="264"/>
      <c r="AP18" s="265"/>
      <c r="AQ18" s="265"/>
      <c r="AR18" s="265"/>
      <c r="AS18" s="265"/>
      <c r="AT18" s="266"/>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c r="BZ18" s="84"/>
      <c r="CA18" s="84"/>
      <c r="CB18" s="84"/>
    </row>
    <row r="19" spans="1:80" ht="15" customHeight="1" x14ac:dyDescent="0.4">
      <c r="A19" s="84"/>
      <c r="B19" s="250"/>
      <c r="C19" s="250"/>
      <c r="D19" s="251"/>
      <c r="E19" s="291"/>
      <c r="F19" s="292"/>
      <c r="G19" s="292"/>
      <c r="H19" s="292"/>
      <c r="I19" s="305"/>
      <c r="J19" s="319"/>
      <c r="K19" s="320"/>
      <c r="L19" s="320"/>
      <c r="M19" s="320"/>
      <c r="N19" s="320"/>
      <c r="O19" s="321"/>
      <c r="P19" s="319"/>
      <c r="Q19" s="320"/>
      <c r="R19" s="320"/>
      <c r="S19" s="320"/>
      <c r="T19" s="320"/>
      <c r="U19" s="321"/>
      <c r="V19" s="302"/>
      <c r="W19" s="299"/>
      <c r="X19" s="297"/>
      <c r="Y19" s="297"/>
      <c r="Z19" s="297"/>
      <c r="AA19" s="298"/>
      <c r="AB19" s="302"/>
      <c r="AC19" s="299"/>
      <c r="AD19" s="297"/>
      <c r="AE19" s="297"/>
      <c r="AF19" s="297"/>
      <c r="AG19" s="298"/>
      <c r="AH19" s="310"/>
      <c r="AI19" s="311"/>
      <c r="AJ19" s="311"/>
      <c r="AK19" s="311"/>
      <c r="AL19" s="311"/>
      <c r="AM19" s="312"/>
      <c r="AN19" s="84"/>
      <c r="AO19" s="264"/>
      <c r="AP19" s="265"/>
      <c r="AQ19" s="265"/>
      <c r="AR19" s="265"/>
      <c r="AS19" s="265"/>
      <c r="AT19" s="266"/>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c r="BY19" s="84"/>
      <c r="BZ19" s="84"/>
      <c r="CA19" s="84"/>
      <c r="CB19" s="84"/>
    </row>
    <row r="20" spans="1:80" ht="15" customHeight="1" x14ac:dyDescent="0.4">
      <c r="A20" s="84"/>
      <c r="B20" s="250"/>
      <c r="C20" s="250"/>
      <c r="D20" s="251"/>
      <c r="E20" s="291"/>
      <c r="F20" s="292"/>
      <c r="G20" s="292"/>
      <c r="H20" s="292"/>
      <c r="I20" s="305"/>
      <c r="J20" s="319" t="str">
        <f ca="1">IF(AND('Mapa final'!$H$59="Alta",'Mapa final'!$L$59="Leve"),CONCATENATE("R",'Mapa final'!$A$59),"")</f>
        <v/>
      </c>
      <c r="K20" s="320"/>
      <c r="L20" s="320" t="str">
        <f>IF(AND('Mapa final'!$H$65="Alta",'Mapa final'!$L$65="Leve"),CONCATENATE("R",'Mapa final'!$A$65),"")</f>
        <v/>
      </c>
      <c r="M20" s="320"/>
      <c r="N20" s="320" t="str">
        <f>IF(AND('Mapa final'!$H$71="Alta",'Mapa final'!$L$71="Leve"),CONCATENATE("R",'Mapa final'!$A$71),"")</f>
        <v/>
      </c>
      <c r="O20" s="321"/>
      <c r="P20" s="319" t="str">
        <f ca="1">IF(AND('Mapa final'!$H$59="Alta",'Mapa final'!$L$59="Menor"),CONCATENATE("R",'Mapa final'!$A$59),"")</f>
        <v/>
      </c>
      <c r="Q20" s="320"/>
      <c r="R20" s="320" t="str">
        <f>IF(AND('Mapa final'!$H$65="Alta",'Mapa final'!$L$65="Menor"),CONCATENATE("R",'Mapa final'!$A$65),"")</f>
        <v/>
      </c>
      <c r="S20" s="320"/>
      <c r="T20" s="320" t="str">
        <f>IF(AND('Mapa final'!$H$71="Alta",'Mapa final'!$L$71="Menor"),CONCATENATE("R",'Mapa final'!$A$71),"")</f>
        <v/>
      </c>
      <c r="U20" s="321"/>
      <c r="V20" s="302" t="str">
        <f ca="1">IF(AND('Mapa final'!$H$59="Alta",'Mapa final'!$L$59="Moderado"),CONCATENATE("R",'Mapa final'!$A$59),"")</f>
        <v/>
      </c>
      <c r="W20" s="299"/>
      <c r="X20" s="297" t="str">
        <f>IF(AND('Mapa final'!$H$65="Alta",'Mapa final'!$L$65="Moderado"),CONCATENATE("R",'Mapa final'!$A$65),"")</f>
        <v/>
      </c>
      <c r="Y20" s="297"/>
      <c r="Z20" s="297" t="str">
        <f>IF(AND('Mapa final'!$H$71="Alta",'Mapa final'!$L$71="Moderado"),CONCATENATE("R",'Mapa final'!$A$71),"")</f>
        <v/>
      </c>
      <c r="AA20" s="298"/>
      <c r="AB20" s="302" t="str">
        <f ca="1">IF(AND('Mapa final'!$H$59="Alta",'Mapa final'!$L$59="Mayor"),CONCATENATE("R",'Mapa final'!$A$59),"")</f>
        <v/>
      </c>
      <c r="AC20" s="299"/>
      <c r="AD20" s="297" t="str">
        <f>IF(AND('Mapa final'!$H$65="Alta",'Mapa final'!$L$65="Mayor"),CONCATENATE("R",'Mapa final'!$A$65),"")</f>
        <v/>
      </c>
      <c r="AE20" s="297"/>
      <c r="AF20" s="297" t="str">
        <f>IF(AND('Mapa final'!$H$71="Alta",'Mapa final'!$L$71="Mayor"),CONCATENATE("R",'Mapa final'!$A$71),"")</f>
        <v/>
      </c>
      <c r="AG20" s="298"/>
      <c r="AH20" s="310" t="str">
        <f ca="1">IF(AND('Mapa final'!$H$59="Alta",'Mapa final'!$L$59="Catastrófico"),CONCATENATE("R",'Mapa final'!$A$59),"")</f>
        <v/>
      </c>
      <c r="AI20" s="311"/>
      <c r="AJ20" s="311" t="str">
        <f>IF(AND('Mapa final'!$H$65="Alta",'Mapa final'!$L$65="Catastrófico"),CONCATENATE("R",'Mapa final'!$A$65),"")</f>
        <v/>
      </c>
      <c r="AK20" s="311"/>
      <c r="AL20" s="311" t="str">
        <f>IF(AND('Mapa final'!$H$71="Alta",'Mapa final'!$L$71="Catastrófico"),CONCATENATE("R",'Mapa final'!$A$71),"")</f>
        <v/>
      </c>
      <c r="AM20" s="312"/>
      <c r="AN20" s="84"/>
      <c r="AO20" s="264"/>
      <c r="AP20" s="265"/>
      <c r="AQ20" s="265"/>
      <c r="AR20" s="265"/>
      <c r="AS20" s="265"/>
      <c r="AT20" s="266"/>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c r="BY20" s="84"/>
      <c r="BZ20" s="84"/>
      <c r="CA20" s="84"/>
      <c r="CB20" s="84"/>
    </row>
    <row r="21" spans="1:80" ht="15.75" customHeight="1" thickBot="1" x14ac:dyDescent="0.45">
      <c r="A21" s="84"/>
      <c r="B21" s="250"/>
      <c r="C21" s="250"/>
      <c r="D21" s="251"/>
      <c r="E21" s="294"/>
      <c r="F21" s="295"/>
      <c r="G21" s="295"/>
      <c r="H21" s="295"/>
      <c r="I21" s="295"/>
      <c r="J21" s="322"/>
      <c r="K21" s="323"/>
      <c r="L21" s="323"/>
      <c r="M21" s="323"/>
      <c r="N21" s="323"/>
      <c r="O21" s="324"/>
      <c r="P21" s="322"/>
      <c r="Q21" s="323"/>
      <c r="R21" s="323"/>
      <c r="S21" s="323"/>
      <c r="T21" s="323"/>
      <c r="U21" s="324"/>
      <c r="V21" s="307"/>
      <c r="W21" s="308"/>
      <c r="X21" s="308"/>
      <c r="Y21" s="308"/>
      <c r="Z21" s="308"/>
      <c r="AA21" s="309"/>
      <c r="AB21" s="307"/>
      <c r="AC21" s="308"/>
      <c r="AD21" s="308"/>
      <c r="AE21" s="308"/>
      <c r="AF21" s="308"/>
      <c r="AG21" s="309"/>
      <c r="AH21" s="313"/>
      <c r="AI21" s="314"/>
      <c r="AJ21" s="314"/>
      <c r="AK21" s="314"/>
      <c r="AL21" s="314"/>
      <c r="AM21" s="315"/>
      <c r="AN21" s="84"/>
      <c r="AO21" s="267"/>
      <c r="AP21" s="268"/>
      <c r="AQ21" s="268"/>
      <c r="AR21" s="268"/>
      <c r="AS21" s="268"/>
      <c r="AT21" s="269"/>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c r="BZ21" s="84"/>
      <c r="CA21" s="84"/>
      <c r="CB21" s="84"/>
    </row>
    <row r="22" spans="1:80" x14ac:dyDescent="0.4">
      <c r="A22" s="84"/>
      <c r="B22" s="250"/>
      <c r="C22" s="250"/>
      <c r="D22" s="251"/>
      <c r="E22" s="288" t="s">
        <v>117</v>
      </c>
      <c r="F22" s="289"/>
      <c r="G22" s="289"/>
      <c r="H22" s="289"/>
      <c r="I22" s="290"/>
      <c r="J22" s="325" t="str">
        <f>IF(AND('Mapa final'!$H$10="Media",'Mapa final'!$L$10="Leve"),CONCATENATE("R",'Mapa final'!$A$10),"")</f>
        <v/>
      </c>
      <c r="K22" s="326"/>
      <c r="L22" s="326" t="str">
        <f ca="1">IF(AND('Mapa final'!$H$11="Media",'Mapa final'!$L$11="Leve"),CONCATENATE("R",'Mapa final'!$A$11),"")</f>
        <v/>
      </c>
      <c r="M22" s="326"/>
      <c r="N22" s="326" t="str">
        <f ca="1">IF(AND('Mapa final'!$H$17="Media",'Mapa final'!$L$17="Leve"),CONCATENATE("R",'Mapa final'!$A$17),"")</f>
        <v/>
      </c>
      <c r="O22" s="327"/>
      <c r="P22" s="325" t="str">
        <f>IF(AND('Mapa final'!$H$10="Media",'Mapa final'!$L$10="Menor"),CONCATENATE("R",'Mapa final'!$A$10),"")</f>
        <v/>
      </c>
      <c r="Q22" s="326"/>
      <c r="R22" s="326" t="str">
        <f ca="1">IF(AND('Mapa final'!$H$11="Media",'Mapa final'!$L$11="Menor"),CONCATENATE("R",'Mapa final'!$A$11),"")</f>
        <v/>
      </c>
      <c r="S22" s="326"/>
      <c r="T22" s="326" t="str">
        <f ca="1">IF(AND('Mapa final'!$H$17="Media",'Mapa final'!$L$17="Menor"),CONCATENATE("R",'Mapa final'!$A$17),"")</f>
        <v/>
      </c>
      <c r="U22" s="327"/>
      <c r="V22" s="325" t="str">
        <f>IF(AND('Mapa final'!$H$10="Media",'Mapa final'!$L$10="Moderado"),CONCATENATE("R",'Mapa final'!$A$10),"")</f>
        <v/>
      </c>
      <c r="W22" s="326"/>
      <c r="X22" s="326" t="str">
        <f ca="1">IF(AND('Mapa final'!$H$11="Media",'Mapa final'!$L$11="Moderado"),CONCATENATE("R",'Mapa final'!$A$11),"")</f>
        <v/>
      </c>
      <c r="Y22" s="326"/>
      <c r="Z22" s="326" t="str">
        <f ca="1">IF(AND('Mapa final'!$H$17="Media",'Mapa final'!$L$17="Moderado"),CONCATENATE("R",'Mapa final'!$A$17),"")</f>
        <v/>
      </c>
      <c r="AA22" s="327"/>
      <c r="AB22" s="300" t="str">
        <f>IF(AND('Mapa final'!$H$10="Media",'Mapa final'!$L$10="Mayor"),CONCATENATE("R",'Mapa final'!$A$10),"")</f>
        <v/>
      </c>
      <c r="AC22" s="301"/>
      <c r="AD22" s="301" t="str">
        <f ca="1">IF(AND('Mapa final'!$H$11="Media",'Mapa final'!$L$11="Mayor"),CONCATENATE("R",'Mapa final'!$A$11),"")</f>
        <v/>
      </c>
      <c r="AE22" s="301"/>
      <c r="AF22" s="301" t="str">
        <f ca="1">IF(AND('Mapa final'!$H$17="Media",'Mapa final'!$L$17="Mayor"),CONCATENATE("R",'Mapa final'!$A$17),"")</f>
        <v/>
      </c>
      <c r="AG22" s="303"/>
      <c r="AH22" s="316" t="str">
        <f>IF(AND('Mapa final'!$H$10="Media",'Mapa final'!$L$10="Catastrófico"),CONCATENATE("R",'Mapa final'!$A$10),"")</f>
        <v/>
      </c>
      <c r="AI22" s="317"/>
      <c r="AJ22" s="317" t="str">
        <f ca="1">IF(AND('Mapa final'!$H$11="Media",'Mapa final'!$L$11="Catastrófico"),CONCATENATE("R",'Mapa final'!$A$11),"")</f>
        <v/>
      </c>
      <c r="AK22" s="317"/>
      <c r="AL22" s="317" t="str">
        <f ca="1">IF(AND('Mapa final'!$H$17="Media",'Mapa final'!$L$17="Catastrófico"),CONCATENATE("R",'Mapa final'!$A$17),"")</f>
        <v/>
      </c>
      <c r="AM22" s="318"/>
      <c r="AN22" s="84"/>
      <c r="AO22" s="270" t="s">
        <v>81</v>
      </c>
      <c r="AP22" s="271"/>
      <c r="AQ22" s="271"/>
      <c r="AR22" s="271"/>
      <c r="AS22" s="271"/>
      <c r="AT22" s="272"/>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c r="BY22" s="84"/>
      <c r="BZ22" s="84"/>
      <c r="CA22" s="84"/>
      <c r="CB22" s="84"/>
    </row>
    <row r="23" spans="1:80" x14ac:dyDescent="0.4">
      <c r="A23" s="84"/>
      <c r="B23" s="250"/>
      <c r="C23" s="250"/>
      <c r="D23" s="251"/>
      <c r="E23" s="291"/>
      <c r="F23" s="292"/>
      <c r="G23" s="292"/>
      <c r="H23" s="292"/>
      <c r="I23" s="293"/>
      <c r="J23" s="319"/>
      <c r="K23" s="320"/>
      <c r="L23" s="320"/>
      <c r="M23" s="320"/>
      <c r="N23" s="320"/>
      <c r="O23" s="321"/>
      <c r="P23" s="319"/>
      <c r="Q23" s="320"/>
      <c r="R23" s="320"/>
      <c r="S23" s="320"/>
      <c r="T23" s="320"/>
      <c r="U23" s="321"/>
      <c r="V23" s="319"/>
      <c r="W23" s="320"/>
      <c r="X23" s="320"/>
      <c r="Y23" s="320"/>
      <c r="Z23" s="320"/>
      <c r="AA23" s="321"/>
      <c r="AB23" s="302"/>
      <c r="AC23" s="299"/>
      <c r="AD23" s="299"/>
      <c r="AE23" s="299"/>
      <c r="AF23" s="299"/>
      <c r="AG23" s="298"/>
      <c r="AH23" s="310"/>
      <c r="AI23" s="311"/>
      <c r="AJ23" s="311"/>
      <c r="AK23" s="311"/>
      <c r="AL23" s="311"/>
      <c r="AM23" s="312"/>
      <c r="AN23" s="84"/>
      <c r="AO23" s="273"/>
      <c r="AP23" s="274"/>
      <c r="AQ23" s="274"/>
      <c r="AR23" s="274"/>
      <c r="AS23" s="274"/>
      <c r="AT23" s="275"/>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c r="BY23" s="84"/>
      <c r="BZ23" s="84"/>
      <c r="CA23" s="84"/>
      <c r="CB23" s="84"/>
    </row>
    <row r="24" spans="1:80" x14ac:dyDescent="0.4">
      <c r="A24" s="84"/>
      <c r="B24" s="250"/>
      <c r="C24" s="250"/>
      <c r="D24" s="251"/>
      <c r="E24" s="291"/>
      <c r="F24" s="292"/>
      <c r="G24" s="292"/>
      <c r="H24" s="292"/>
      <c r="I24" s="293"/>
      <c r="J24" s="319" t="str">
        <f ca="1">IF(AND('Mapa final'!$H$23="Media",'Mapa final'!$L$23="Leve"),CONCATENATE("R",'Mapa final'!$A$23),"")</f>
        <v/>
      </c>
      <c r="K24" s="320"/>
      <c r="L24" s="320" t="str">
        <f ca="1">IF(AND('Mapa final'!$H$29="Media",'Mapa final'!$L$29="Leve"),CONCATENATE("R",'Mapa final'!$A$29),"")</f>
        <v/>
      </c>
      <c r="M24" s="320"/>
      <c r="N24" s="320" t="str">
        <f ca="1">IF(AND('Mapa final'!$H$35="Media",'Mapa final'!$L$35="Leve"),CONCATENATE("R",'Mapa final'!$A$35),"")</f>
        <v/>
      </c>
      <c r="O24" s="321"/>
      <c r="P24" s="319" t="str">
        <f ca="1">IF(AND('Mapa final'!$H$23="Media",'Mapa final'!$L$23="Menor"),CONCATENATE("R",'Mapa final'!$A$23),"")</f>
        <v/>
      </c>
      <c r="Q24" s="320"/>
      <c r="R24" s="320" t="str">
        <f ca="1">IF(AND('Mapa final'!$H$29="Media",'Mapa final'!$L$29="Menor"),CONCATENATE("R",'Mapa final'!$A$29),"")</f>
        <v/>
      </c>
      <c r="S24" s="320"/>
      <c r="T24" s="320" t="str">
        <f ca="1">IF(AND('Mapa final'!$H$35="Media",'Mapa final'!$L$35="Menor"),CONCATENATE("R",'Mapa final'!$A$35),"")</f>
        <v/>
      </c>
      <c r="U24" s="321"/>
      <c r="V24" s="319" t="str">
        <f ca="1">IF(AND('Mapa final'!$H$23="Media",'Mapa final'!$L$23="Moderado"),CONCATENATE("R",'Mapa final'!$A$23),"")</f>
        <v/>
      </c>
      <c r="W24" s="320"/>
      <c r="X24" s="320" t="str">
        <f ca="1">IF(AND('Mapa final'!$H$29="Media",'Mapa final'!$L$29="Moderado"),CONCATENATE("R",'Mapa final'!$A$29),"")</f>
        <v/>
      </c>
      <c r="Y24" s="320"/>
      <c r="Z24" s="320" t="str">
        <f ca="1">IF(AND('Mapa final'!$H$35="Media",'Mapa final'!$L$35="Moderado"),CONCATENATE("R",'Mapa final'!$A$35),"")</f>
        <v/>
      </c>
      <c r="AA24" s="321"/>
      <c r="AB24" s="302" t="str">
        <f ca="1">IF(AND('Mapa final'!$H$23="Media",'Mapa final'!$L$23="Mayor"),CONCATENATE("R",'Mapa final'!$A$23),"")</f>
        <v/>
      </c>
      <c r="AC24" s="299"/>
      <c r="AD24" s="297" t="str">
        <f ca="1">IF(AND('Mapa final'!$H$29="Media",'Mapa final'!$L$29="Mayor"),CONCATENATE("R",'Mapa final'!$A$29),"")</f>
        <v/>
      </c>
      <c r="AE24" s="297"/>
      <c r="AF24" s="297" t="str">
        <f ca="1">IF(AND('Mapa final'!$H$35="Media",'Mapa final'!$L$35="Mayor"),CONCATENATE("R",'Mapa final'!$A$35),"")</f>
        <v/>
      </c>
      <c r="AG24" s="298"/>
      <c r="AH24" s="310" t="str">
        <f ca="1">IF(AND('Mapa final'!$H$23="Media",'Mapa final'!$L$23="Catastrófico"),CONCATENATE("R",'Mapa final'!$A$23),"")</f>
        <v/>
      </c>
      <c r="AI24" s="311"/>
      <c r="AJ24" s="311" t="str">
        <f ca="1">IF(AND('Mapa final'!$H$29="Media",'Mapa final'!$L$29="Catastrófico"),CONCATENATE("R",'Mapa final'!$A$29),"")</f>
        <v/>
      </c>
      <c r="AK24" s="311"/>
      <c r="AL24" s="311" t="str">
        <f ca="1">IF(AND('Mapa final'!$H$35="Media",'Mapa final'!$L$35="Catastrófico"),CONCATENATE("R",'Mapa final'!$A$35),"")</f>
        <v/>
      </c>
      <c r="AM24" s="312"/>
      <c r="AN24" s="84"/>
      <c r="AO24" s="273"/>
      <c r="AP24" s="274"/>
      <c r="AQ24" s="274"/>
      <c r="AR24" s="274"/>
      <c r="AS24" s="274"/>
      <c r="AT24" s="275"/>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c r="BY24" s="84"/>
      <c r="BZ24" s="84"/>
      <c r="CA24" s="84"/>
      <c r="CB24" s="84"/>
    </row>
    <row r="25" spans="1:80" x14ac:dyDescent="0.4">
      <c r="A25" s="84"/>
      <c r="B25" s="250"/>
      <c r="C25" s="250"/>
      <c r="D25" s="251"/>
      <c r="E25" s="291"/>
      <c r="F25" s="292"/>
      <c r="G25" s="292"/>
      <c r="H25" s="292"/>
      <c r="I25" s="293"/>
      <c r="J25" s="319"/>
      <c r="K25" s="320"/>
      <c r="L25" s="320"/>
      <c r="M25" s="320"/>
      <c r="N25" s="320"/>
      <c r="O25" s="321"/>
      <c r="P25" s="319"/>
      <c r="Q25" s="320"/>
      <c r="R25" s="320"/>
      <c r="S25" s="320"/>
      <c r="T25" s="320"/>
      <c r="U25" s="321"/>
      <c r="V25" s="319"/>
      <c r="W25" s="320"/>
      <c r="X25" s="320"/>
      <c r="Y25" s="320"/>
      <c r="Z25" s="320"/>
      <c r="AA25" s="321"/>
      <c r="AB25" s="302"/>
      <c r="AC25" s="299"/>
      <c r="AD25" s="297"/>
      <c r="AE25" s="297"/>
      <c r="AF25" s="297"/>
      <c r="AG25" s="298"/>
      <c r="AH25" s="310"/>
      <c r="AI25" s="311"/>
      <c r="AJ25" s="311"/>
      <c r="AK25" s="311"/>
      <c r="AL25" s="311"/>
      <c r="AM25" s="312"/>
      <c r="AN25" s="84"/>
      <c r="AO25" s="273"/>
      <c r="AP25" s="274"/>
      <c r="AQ25" s="274"/>
      <c r="AR25" s="274"/>
      <c r="AS25" s="274"/>
      <c r="AT25" s="275"/>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c r="BZ25" s="84"/>
      <c r="CA25" s="84"/>
      <c r="CB25" s="84"/>
    </row>
    <row r="26" spans="1:80" x14ac:dyDescent="0.4">
      <c r="A26" s="84"/>
      <c r="B26" s="250"/>
      <c r="C26" s="250"/>
      <c r="D26" s="251"/>
      <c r="E26" s="291"/>
      <c r="F26" s="292"/>
      <c r="G26" s="292"/>
      <c r="H26" s="292"/>
      <c r="I26" s="293"/>
      <c r="J26" s="319" t="str">
        <f ca="1">IF(AND('Mapa final'!$H$41="Media",'Mapa final'!$L$41="Leve"),CONCATENATE("R",'Mapa final'!$A$41),"")</f>
        <v/>
      </c>
      <c r="K26" s="320"/>
      <c r="L26" s="320" t="str">
        <f ca="1">IF(AND('Mapa final'!$H$47="Media",'Mapa final'!$L$47="Leve"),CONCATENATE("R",'Mapa final'!$A$47),"")</f>
        <v/>
      </c>
      <c r="M26" s="320"/>
      <c r="N26" s="320" t="str">
        <f ca="1">IF(AND('Mapa final'!$H$53="Media",'Mapa final'!$L$53="Leve"),CONCATENATE("R",'Mapa final'!$A$53),"")</f>
        <v/>
      </c>
      <c r="O26" s="321"/>
      <c r="P26" s="319" t="str">
        <f ca="1">IF(AND('Mapa final'!$H$41="Media",'Mapa final'!$L$41="Menor"),CONCATENATE("R",'Mapa final'!$A$41),"")</f>
        <v/>
      </c>
      <c r="Q26" s="320"/>
      <c r="R26" s="320" t="str">
        <f ca="1">IF(AND('Mapa final'!$H$47="Media",'Mapa final'!$L$47="Menor"),CONCATENATE("R",'Mapa final'!$A$47),"")</f>
        <v/>
      </c>
      <c r="S26" s="320"/>
      <c r="T26" s="320" t="str">
        <f ca="1">IF(AND('Mapa final'!$H$53="Media",'Mapa final'!$L$53="Menor"),CONCATENATE("R",'Mapa final'!$A$53),"")</f>
        <v/>
      </c>
      <c r="U26" s="321"/>
      <c r="V26" s="319" t="str">
        <f ca="1">IF(AND('Mapa final'!$H$41="Media",'Mapa final'!$L$41="Moderado"),CONCATENATE("R",'Mapa final'!$A$41),"")</f>
        <v/>
      </c>
      <c r="W26" s="320"/>
      <c r="X26" s="320" t="str">
        <f ca="1">IF(AND('Mapa final'!$H$47="Media",'Mapa final'!$L$47="Moderado"),CONCATENATE("R",'Mapa final'!$A$47),"")</f>
        <v/>
      </c>
      <c r="Y26" s="320"/>
      <c r="Z26" s="320" t="str">
        <f ca="1">IF(AND('Mapa final'!$H$53="Media",'Mapa final'!$L$53="Moderado"),CONCATENATE("R",'Mapa final'!$A$53),"")</f>
        <v/>
      </c>
      <c r="AA26" s="321"/>
      <c r="AB26" s="302" t="str">
        <f ca="1">IF(AND('Mapa final'!$H$41="Media",'Mapa final'!$L$41="Mayor"),CONCATENATE("R",'Mapa final'!$A$41),"")</f>
        <v/>
      </c>
      <c r="AC26" s="299"/>
      <c r="AD26" s="297" t="str">
        <f ca="1">IF(AND('Mapa final'!$H$47="Media",'Mapa final'!$L$47="Mayor"),CONCATENATE("R",'Mapa final'!$A$47),"")</f>
        <v/>
      </c>
      <c r="AE26" s="297"/>
      <c r="AF26" s="297" t="str">
        <f ca="1">IF(AND('Mapa final'!$H$53="Media",'Mapa final'!$L$53="Mayor"),CONCATENATE("R",'Mapa final'!$A$53),"")</f>
        <v/>
      </c>
      <c r="AG26" s="298"/>
      <c r="AH26" s="310" t="str">
        <f ca="1">IF(AND('Mapa final'!$H$41="Media",'Mapa final'!$L$41="Catastrófico"),CONCATENATE("R",'Mapa final'!$A$41),"")</f>
        <v/>
      </c>
      <c r="AI26" s="311"/>
      <c r="AJ26" s="311" t="str">
        <f ca="1">IF(AND('Mapa final'!$H$47="Media",'Mapa final'!$L$47="Catastrófico"),CONCATENATE("R",'Mapa final'!$A$47),"")</f>
        <v/>
      </c>
      <c r="AK26" s="311"/>
      <c r="AL26" s="311" t="str">
        <f ca="1">IF(AND('Mapa final'!$H$53="Media",'Mapa final'!$L$53="Catastrófico"),CONCATENATE("R",'Mapa final'!$A$53),"")</f>
        <v/>
      </c>
      <c r="AM26" s="312"/>
      <c r="AN26" s="84"/>
      <c r="AO26" s="273"/>
      <c r="AP26" s="274"/>
      <c r="AQ26" s="274"/>
      <c r="AR26" s="274"/>
      <c r="AS26" s="274"/>
      <c r="AT26" s="275"/>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c r="BY26" s="84"/>
      <c r="BZ26" s="84"/>
      <c r="CA26" s="84"/>
      <c r="CB26" s="84"/>
    </row>
    <row r="27" spans="1:80" x14ac:dyDescent="0.4">
      <c r="A27" s="84"/>
      <c r="B27" s="250"/>
      <c r="C27" s="250"/>
      <c r="D27" s="251"/>
      <c r="E27" s="291"/>
      <c r="F27" s="292"/>
      <c r="G27" s="292"/>
      <c r="H27" s="292"/>
      <c r="I27" s="293"/>
      <c r="J27" s="319"/>
      <c r="K27" s="320"/>
      <c r="L27" s="320"/>
      <c r="M27" s="320"/>
      <c r="N27" s="320"/>
      <c r="O27" s="321"/>
      <c r="P27" s="319"/>
      <c r="Q27" s="320"/>
      <c r="R27" s="320"/>
      <c r="S27" s="320"/>
      <c r="T27" s="320"/>
      <c r="U27" s="321"/>
      <c r="V27" s="319"/>
      <c r="W27" s="320"/>
      <c r="X27" s="320"/>
      <c r="Y27" s="320"/>
      <c r="Z27" s="320"/>
      <c r="AA27" s="321"/>
      <c r="AB27" s="302"/>
      <c r="AC27" s="299"/>
      <c r="AD27" s="297"/>
      <c r="AE27" s="297"/>
      <c r="AF27" s="297"/>
      <c r="AG27" s="298"/>
      <c r="AH27" s="310"/>
      <c r="AI27" s="311"/>
      <c r="AJ27" s="311"/>
      <c r="AK27" s="311"/>
      <c r="AL27" s="311"/>
      <c r="AM27" s="312"/>
      <c r="AN27" s="84"/>
      <c r="AO27" s="273"/>
      <c r="AP27" s="274"/>
      <c r="AQ27" s="274"/>
      <c r="AR27" s="274"/>
      <c r="AS27" s="274"/>
      <c r="AT27" s="275"/>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row>
    <row r="28" spans="1:80" x14ac:dyDescent="0.4">
      <c r="A28" s="84"/>
      <c r="B28" s="250"/>
      <c r="C28" s="250"/>
      <c r="D28" s="251"/>
      <c r="E28" s="291"/>
      <c r="F28" s="292"/>
      <c r="G28" s="292"/>
      <c r="H28" s="292"/>
      <c r="I28" s="293"/>
      <c r="J28" s="319" t="str">
        <f ca="1">IF(AND('Mapa final'!$H$59="Media",'Mapa final'!$L$59="Leve"),CONCATENATE("R",'Mapa final'!$A$59),"")</f>
        <v/>
      </c>
      <c r="K28" s="320"/>
      <c r="L28" s="320" t="str">
        <f>IF(AND('Mapa final'!$H$65="Media",'Mapa final'!$L$65="Leve"),CONCATENATE("R",'Mapa final'!$A$65),"")</f>
        <v/>
      </c>
      <c r="M28" s="320"/>
      <c r="N28" s="320" t="str">
        <f>IF(AND('Mapa final'!$H$71="Media",'Mapa final'!$L$71="Leve"),CONCATENATE("R",'Mapa final'!$A$71),"")</f>
        <v/>
      </c>
      <c r="O28" s="321"/>
      <c r="P28" s="319" t="str">
        <f ca="1">IF(AND('Mapa final'!$H$59="Media",'Mapa final'!$L$59="Menor"),CONCATENATE("R",'Mapa final'!$A$59),"")</f>
        <v/>
      </c>
      <c r="Q28" s="320"/>
      <c r="R28" s="320" t="str">
        <f>IF(AND('Mapa final'!$H$65="Media",'Mapa final'!$L$65="Menor"),CONCATENATE("R",'Mapa final'!$A$65),"")</f>
        <v/>
      </c>
      <c r="S28" s="320"/>
      <c r="T28" s="320" t="str">
        <f>IF(AND('Mapa final'!$H$71="Media",'Mapa final'!$L$71="Menor"),CONCATENATE("R",'Mapa final'!$A$71),"")</f>
        <v/>
      </c>
      <c r="U28" s="321"/>
      <c r="V28" s="319" t="str">
        <f ca="1">IF(AND('Mapa final'!$H$59="Media",'Mapa final'!$L$59="Moderado"),CONCATENATE("R",'Mapa final'!$A$59),"")</f>
        <v/>
      </c>
      <c r="W28" s="320"/>
      <c r="X28" s="320" t="str">
        <f>IF(AND('Mapa final'!$H$65="Media",'Mapa final'!$L$65="Moderado"),CONCATENATE("R",'Mapa final'!$A$65),"")</f>
        <v/>
      </c>
      <c r="Y28" s="320"/>
      <c r="Z28" s="320" t="str">
        <f>IF(AND('Mapa final'!$H$71="Media",'Mapa final'!$L$71="Moderado"),CONCATENATE("R",'Mapa final'!$A$71),"")</f>
        <v/>
      </c>
      <c r="AA28" s="321"/>
      <c r="AB28" s="302" t="str">
        <f ca="1">IF(AND('Mapa final'!$H$59="Media",'Mapa final'!$L$59="Mayor"),CONCATENATE("R",'Mapa final'!$A$59),"")</f>
        <v/>
      </c>
      <c r="AC28" s="299"/>
      <c r="AD28" s="297" t="str">
        <f>IF(AND('Mapa final'!$H$65="Media",'Mapa final'!$L$65="Mayor"),CONCATENATE("R",'Mapa final'!$A$65),"")</f>
        <v/>
      </c>
      <c r="AE28" s="297"/>
      <c r="AF28" s="297" t="str">
        <f>IF(AND('Mapa final'!$H$71="Media",'Mapa final'!$L$71="Mayor"),CONCATENATE("R",'Mapa final'!$A$71),"")</f>
        <v/>
      </c>
      <c r="AG28" s="298"/>
      <c r="AH28" s="310" t="str">
        <f ca="1">IF(AND('Mapa final'!$H$59="Media",'Mapa final'!$L$59="Catastrófico"),CONCATENATE("R",'Mapa final'!$A$59),"")</f>
        <v/>
      </c>
      <c r="AI28" s="311"/>
      <c r="AJ28" s="311" t="str">
        <f>IF(AND('Mapa final'!$H$65="Media",'Mapa final'!$L$65="Catastrófico"),CONCATENATE("R",'Mapa final'!$A$65),"")</f>
        <v/>
      </c>
      <c r="AK28" s="311"/>
      <c r="AL28" s="311" t="str">
        <f>IF(AND('Mapa final'!$H$71="Media",'Mapa final'!$L$71="Catastrófico"),CONCATENATE("R",'Mapa final'!$A$71),"")</f>
        <v/>
      </c>
      <c r="AM28" s="312"/>
      <c r="AN28" s="84"/>
      <c r="AO28" s="273"/>
      <c r="AP28" s="274"/>
      <c r="AQ28" s="274"/>
      <c r="AR28" s="274"/>
      <c r="AS28" s="274"/>
      <c r="AT28" s="275"/>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c r="BY28" s="84"/>
      <c r="BZ28" s="84"/>
      <c r="CA28" s="84"/>
      <c r="CB28" s="84"/>
    </row>
    <row r="29" spans="1:80" ht="15" thickBot="1" x14ac:dyDescent="0.45">
      <c r="A29" s="84"/>
      <c r="B29" s="250"/>
      <c r="C29" s="250"/>
      <c r="D29" s="251"/>
      <c r="E29" s="294"/>
      <c r="F29" s="295"/>
      <c r="G29" s="295"/>
      <c r="H29" s="295"/>
      <c r="I29" s="296"/>
      <c r="J29" s="319"/>
      <c r="K29" s="320"/>
      <c r="L29" s="320"/>
      <c r="M29" s="320"/>
      <c r="N29" s="320"/>
      <c r="O29" s="321"/>
      <c r="P29" s="322"/>
      <c r="Q29" s="323"/>
      <c r="R29" s="323"/>
      <c r="S29" s="323"/>
      <c r="T29" s="323"/>
      <c r="U29" s="324"/>
      <c r="V29" s="322"/>
      <c r="W29" s="323"/>
      <c r="X29" s="323"/>
      <c r="Y29" s="323"/>
      <c r="Z29" s="323"/>
      <c r="AA29" s="324"/>
      <c r="AB29" s="307"/>
      <c r="AC29" s="308"/>
      <c r="AD29" s="308"/>
      <c r="AE29" s="308"/>
      <c r="AF29" s="308"/>
      <c r="AG29" s="309"/>
      <c r="AH29" s="313"/>
      <c r="AI29" s="314"/>
      <c r="AJ29" s="314"/>
      <c r="AK29" s="314"/>
      <c r="AL29" s="314"/>
      <c r="AM29" s="315"/>
      <c r="AN29" s="84"/>
      <c r="AO29" s="276"/>
      <c r="AP29" s="277"/>
      <c r="AQ29" s="277"/>
      <c r="AR29" s="277"/>
      <c r="AS29" s="277"/>
      <c r="AT29" s="278"/>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c r="BY29" s="84"/>
      <c r="BZ29" s="84"/>
      <c r="CA29" s="84"/>
      <c r="CB29" s="84"/>
    </row>
    <row r="30" spans="1:80" x14ac:dyDescent="0.4">
      <c r="A30" s="84"/>
      <c r="B30" s="250"/>
      <c r="C30" s="250"/>
      <c r="D30" s="251"/>
      <c r="E30" s="288" t="s">
        <v>114</v>
      </c>
      <c r="F30" s="289"/>
      <c r="G30" s="289"/>
      <c r="H30" s="289"/>
      <c r="I30" s="289"/>
      <c r="J30" s="334" t="str">
        <f>IF(AND('Mapa final'!$H$10="Baja",'Mapa final'!$L$10="Leve"),CONCATENATE("R",'Mapa final'!$A$10),"")</f>
        <v/>
      </c>
      <c r="K30" s="335"/>
      <c r="L30" s="335" t="str">
        <f ca="1">IF(AND('Mapa final'!$H$11="Baja",'Mapa final'!$L$11="Leve"),CONCATENATE("R",'Mapa final'!$A$11),"")</f>
        <v/>
      </c>
      <c r="M30" s="335"/>
      <c r="N30" s="335" t="str">
        <f ca="1">IF(AND('Mapa final'!$H$17="Baja",'Mapa final'!$L$17="Leve"),CONCATENATE("R",'Mapa final'!$A$17),"")</f>
        <v/>
      </c>
      <c r="O30" s="336"/>
      <c r="P30" s="326" t="str">
        <f>IF(AND('Mapa final'!$H$10="Baja",'Mapa final'!$L$10="Menor"),CONCATENATE("R",'Mapa final'!$A$10),"")</f>
        <v/>
      </c>
      <c r="Q30" s="326"/>
      <c r="R30" s="326" t="str">
        <f ca="1">IF(AND('Mapa final'!$H$11="Baja",'Mapa final'!$L$11="Menor"),CONCATENATE("R",'Mapa final'!$A$11),"")</f>
        <v/>
      </c>
      <c r="S30" s="326"/>
      <c r="T30" s="326" t="str">
        <f ca="1">IF(AND('Mapa final'!$H$17="Baja",'Mapa final'!$L$17="Menor"),CONCATENATE("R",'Mapa final'!$A$17),"")</f>
        <v/>
      </c>
      <c r="U30" s="327"/>
      <c r="V30" s="325" t="str">
        <f>IF(AND('Mapa final'!$H$10="Baja",'Mapa final'!$L$10="Moderado"),CONCATENATE("R",'Mapa final'!$A$10),"")</f>
        <v/>
      </c>
      <c r="W30" s="326"/>
      <c r="X30" s="326" t="str">
        <f ca="1">IF(AND('Mapa final'!$H$11="Baja",'Mapa final'!$L$11="Moderado"),CONCATENATE("R",'Mapa final'!$A$11),"")</f>
        <v/>
      </c>
      <c r="Y30" s="326"/>
      <c r="Z30" s="326" t="str">
        <f ca="1">IF(AND('Mapa final'!$H$17="Baja",'Mapa final'!$L$17="Moderado"),CONCATENATE("R",'Mapa final'!$A$17),"")</f>
        <v/>
      </c>
      <c r="AA30" s="327"/>
      <c r="AB30" s="300" t="str">
        <f>IF(AND('Mapa final'!$H$10="Baja",'Mapa final'!$L$10="Mayor"),CONCATENATE("R",'Mapa final'!$A$10),"")</f>
        <v/>
      </c>
      <c r="AC30" s="301"/>
      <c r="AD30" s="301" t="str">
        <f ca="1">IF(AND('Mapa final'!$H$11="Baja",'Mapa final'!$L$11="Mayor"),CONCATENATE("R",'Mapa final'!$A$11),"")</f>
        <v/>
      </c>
      <c r="AE30" s="301"/>
      <c r="AF30" s="301" t="str">
        <f ca="1">IF(AND('Mapa final'!$H$17="Baja",'Mapa final'!$L$17="Mayor"),CONCATENATE("R",'Mapa final'!$A$17),"")</f>
        <v/>
      </c>
      <c r="AG30" s="303"/>
      <c r="AH30" s="316" t="str">
        <f>IF(AND('Mapa final'!$H$10="Baja",'Mapa final'!$L$10="Catastrófico"),CONCATENATE("R",'Mapa final'!$A$10),"")</f>
        <v/>
      </c>
      <c r="AI30" s="317"/>
      <c r="AJ30" s="317" t="str">
        <f ca="1">IF(AND('Mapa final'!$H$11="Baja",'Mapa final'!$L$11="Catastrófico"),CONCATENATE("R",'Mapa final'!$A$11),"")</f>
        <v/>
      </c>
      <c r="AK30" s="317"/>
      <c r="AL30" s="317" t="str">
        <f ca="1">IF(AND('Mapa final'!$H$17="Baja",'Mapa final'!$L$17="Catastrófico"),CONCATENATE("R",'Mapa final'!$A$17),"")</f>
        <v/>
      </c>
      <c r="AM30" s="318"/>
      <c r="AN30" s="84"/>
      <c r="AO30" s="279" t="s">
        <v>82</v>
      </c>
      <c r="AP30" s="280"/>
      <c r="AQ30" s="280"/>
      <c r="AR30" s="280"/>
      <c r="AS30" s="280"/>
      <c r="AT30" s="281"/>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84"/>
      <c r="BZ30" s="84"/>
      <c r="CA30" s="84"/>
      <c r="CB30" s="84"/>
    </row>
    <row r="31" spans="1:80" x14ac:dyDescent="0.4">
      <c r="A31" s="84"/>
      <c r="B31" s="250"/>
      <c r="C31" s="250"/>
      <c r="D31" s="251"/>
      <c r="E31" s="291"/>
      <c r="F31" s="292"/>
      <c r="G31" s="292"/>
      <c r="H31" s="292"/>
      <c r="I31" s="305"/>
      <c r="J31" s="330"/>
      <c r="K31" s="328"/>
      <c r="L31" s="328"/>
      <c r="M31" s="328"/>
      <c r="N31" s="328"/>
      <c r="O31" s="329"/>
      <c r="P31" s="320"/>
      <c r="Q31" s="320"/>
      <c r="R31" s="320"/>
      <c r="S31" s="320"/>
      <c r="T31" s="320"/>
      <c r="U31" s="321"/>
      <c r="V31" s="319"/>
      <c r="W31" s="320"/>
      <c r="X31" s="320"/>
      <c r="Y31" s="320"/>
      <c r="Z31" s="320"/>
      <c r="AA31" s="321"/>
      <c r="AB31" s="302"/>
      <c r="AC31" s="299"/>
      <c r="AD31" s="299"/>
      <c r="AE31" s="299"/>
      <c r="AF31" s="299"/>
      <c r="AG31" s="298"/>
      <c r="AH31" s="310"/>
      <c r="AI31" s="311"/>
      <c r="AJ31" s="311"/>
      <c r="AK31" s="311"/>
      <c r="AL31" s="311"/>
      <c r="AM31" s="312"/>
      <c r="AN31" s="84"/>
      <c r="AO31" s="282"/>
      <c r="AP31" s="283"/>
      <c r="AQ31" s="283"/>
      <c r="AR31" s="283"/>
      <c r="AS31" s="283"/>
      <c r="AT31" s="2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row>
    <row r="32" spans="1:80" x14ac:dyDescent="0.4">
      <c r="A32" s="84"/>
      <c r="B32" s="250"/>
      <c r="C32" s="250"/>
      <c r="D32" s="251"/>
      <c r="E32" s="291"/>
      <c r="F32" s="292"/>
      <c r="G32" s="292"/>
      <c r="H32" s="292"/>
      <c r="I32" s="305"/>
      <c r="J32" s="330" t="str">
        <f ca="1">IF(AND('Mapa final'!$H$23="Baja",'Mapa final'!$L$23="Leve"),CONCATENATE("R",'Mapa final'!$A$23),"")</f>
        <v/>
      </c>
      <c r="K32" s="328"/>
      <c r="L32" s="328" t="str">
        <f ca="1">IF(AND('Mapa final'!$H$29="Baja",'Mapa final'!$L$29="Leve"),CONCATENATE("R",'Mapa final'!$A$29),"")</f>
        <v/>
      </c>
      <c r="M32" s="328"/>
      <c r="N32" s="328" t="str">
        <f ca="1">IF(AND('Mapa final'!$H$35="Baja",'Mapa final'!$L$35="Leve"),CONCATENATE("R",'Mapa final'!$A$35),"")</f>
        <v/>
      </c>
      <c r="O32" s="329"/>
      <c r="P32" s="320" t="str">
        <f ca="1">IF(AND('Mapa final'!$H$23="Baja",'Mapa final'!$L$23="Menor"),CONCATENATE("R",'Mapa final'!$A$23),"")</f>
        <v/>
      </c>
      <c r="Q32" s="320"/>
      <c r="R32" s="320" t="str">
        <f ca="1">IF(AND('Mapa final'!$H$29="Baja",'Mapa final'!$L$29="Menor"),CONCATENATE("R",'Mapa final'!$A$29),"")</f>
        <v/>
      </c>
      <c r="S32" s="320"/>
      <c r="T32" s="320" t="str">
        <f ca="1">IF(AND('Mapa final'!$H$35="Baja",'Mapa final'!$L$35="Menor"),CONCATENATE("R",'Mapa final'!$A$35),"")</f>
        <v/>
      </c>
      <c r="U32" s="321"/>
      <c r="V32" s="319" t="str">
        <f ca="1">IF(AND('Mapa final'!$H$23="Baja",'Mapa final'!$L$23="Moderado"),CONCATENATE("R",'Mapa final'!$A$23),"")</f>
        <v/>
      </c>
      <c r="W32" s="320"/>
      <c r="X32" s="320" t="str">
        <f ca="1">IF(AND('Mapa final'!$H$29="Baja",'Mapa final'!$L$29="Moderado"),CONCATENATE("R",'Mapa final'!$A$29),"")</f>
        <v/>
      </c>
      <c r="Y32" s="320"/>
      <c r="Z32" s="320" t="str">
        <f ca="1">IF(AND('Mapa final'!$H$35="Baja",'Mapa final'!$L$35="Moderado"),CONCATENATE("R",'Mapa final'!$A$35),"")</f>
        <v/>
      </c>
      <c r="AA32" s="321"/>
      <c r="AB32" s="302" t="str">
        <f ca="1">IF(AND('Mapa final'!$H$23="Baja",'Mapa final'!$L$23="Mayor"),CONCATENATE("R",'Mapa final'!$A$23),"")</f>
        <v/>
      </c>
      <c r="AC32" s="299"/>
      <c r="AD32" s="297" t="str">
        <f ca="1">IF(AND('Mapa final'!$H$29="Baja",'Mapa final'!$L$29="Mayor"),CONCATENATE("R",'Mapa final'!$A$29),"")</f>
        <v/>
      </c>
      <c r="AE32" s="297"/>
      <c r="AF32" s="297" t="str">
        <f ca="1">IF(AND('Mapa final'!$H$35="Baja",'Mapa final'!$L$35="Mayor"),CONCATENATE("R",'Mapa final'!$A$35),"")</f>
        <v/>
      </c>
      <c r="AG32" s="298"/>
      <c r="AH32" s="310" t="str">
        <f ca="1">IF(AND('Mapa final'!$H$23="Baja",'Mapa final'!$L$23="Catastrófico"),CONCATENATE("R",'Mapa final'!$A$23),"")</f>
        <v/>
      </c>
      <c r="AI32" s="311"/>
      <c r="AJ32" s="311" t="str">
        <f ca="1">IF(AND('Mapa final'!$H$29="Baja",'Mapa final'!$L$29="Catastrófico"),CONCATENATE("R",'Mapa final'!$A$29),"")</f>
        <v/>
      </c>
      <c r="AK32" s="311"/>
      <c r="AL32" s="311" t="str">
        <f ca="1">IF(AND('Mapa final'!$H$35="Baja",'Mapa final'!$L$35="Catastrófico"),CONCATENATE("R",'Mapa final'!$A$35),"")</f>
        <v/>
      </c>
      <c r="AM32" s="312"/>
      <c r="AN32" s="84"/>
      <c r="AO32" s="282"/>
      <c r="AP32" s="283"/>
      <c r="AQ32" s="283"/>
      <c r="AR32" s="283"/>
      <c r="AS32" s="283"/>
      <c r="AT32" s="284"/>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c r="BY32" s="84"/>
      <c r="BZ32" s="84"/>
      <c r="CA32" s="84"/>
      <c r="CB32" s="84"/>
    </row>
    <row r="33" spans="1:80" x14ac:dyDescent="0.4">
      <c r="A33" s="84"/>
      <c r="B33" s="250"/>
      <c r="C33" s="250"/>
      <c r="D33" s="251"/>
      <c r="E33" s="291"/>
      <c r="F33" s="292"/>
      <c r="G33" s="292"/>
      <c r="H33" s="292"/>
      <c r="I33" s="305"/>
      <c r="J33" s="330"/>
      <c r="K33" s="328"/>
      <c r="L33" s="328"/>
      <c r="M33" s="328"/>
      <c r="N33" s="328"/>
      <c r="O33" s="329"/>
      <c r="P33" s="320"/>
      <c r="Q33" s="320"/>
      <c r="R33" s="320"/>
      <c r="S33" s="320"/>
      <c r="T33" s="320"/>
      <c r="U33" s="321"/>
      <c r="V33" s="319"/>
      <c r="W33" s="320"/>
      <c r="X33" s="320"/>
      <c r="Y33" s="320"/>
      <c r="Z33" s="320"/>
      <c r="AA33" s="321"/>
      <c r="AB33" s="302"/>
      <c r="AC33" s="299"/>
      <c r="AD33" s="297"/>
      <c r="AE33" s="297"/>
      <c r="AF33" s="297"/>
      <c r="AG33" s="298"/>
      <c r="AH33" s="310"/>
      <c r="AI33" s="311"/>
      <c r="AJ33" s="311"/>
      <c r="AK33" s="311"/>
      <c r="AL33" s="311"/>
      <c r="AM33" s="312"/>
      <c r="AN33" s="84"/>
      <c r="AO33" s="282"/>
      <c r="AP33" s="283"/>
      <c r="AQ33" s="283"/>
      <c r="AR33" s="283"/>
      <c r="AS33" s="283"/>
      <c r="AT33" s="284"/>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c r="BY33" s="84"/>
      <c r="BZ33" s="84"/>
      <c r="CA33" s="84"/>
      <c r="CB33" s="84"/>
    </row>
    <row r="34" spans="1:80" x14ac:dyDescent="0.4">
      <c r="A34" s="84"/>
      <c r="B34" s="250"/>
      <c r="C34" s="250"/>
      <c r="D34" s="251"/>
      <c r="E34" s="291"/>
      <c r="F34" s="292"/>
      <c r="G34" s="292"/>
      <c r="H34" s="292"/>
      <c r="I34" s="305"/>
      <c r="J34" s="330" t="str">
        <f ca="1">IF(AND('Mapa final'!$H$41="Baja",'Mapa final'!$L$41="Leve"),CONCATENATE("R",'Mapa final'!$A$41),"")</f>
        <v/>
      </c>
      <c r="K34" s="328"/>
      <c r="L34" s="328" t="str">
        <f ca="1">IF(AND('Mapa final'!$H$47="Baja",'Mapa final'!$L$47="Leve"),CONCATENATE("R",'Mapa final'!$A$47),"")</f>
        <v/>
      </c>
      <c r="M34" s="328"/>
      <c r="N34" s="328" t="str">
        <f ca="1">IF(AND('Mapa final'!$H$53="Baja",'Mapa final'!$L$53="Leve"),CONCATENATE("R",'Mapa final'!$A$53),"")</f>
        <v/>
      </c>
      <c r="O34" s="329"/>
      <c r="P34" s="320" t="str">
        <f ca="1">IF(AND('Mapa final'!$H$41="Baja",'Mapa final'!$L$41="Menor"),CONCATENATE("R",'Mapa final'!$A$41),"")</f>
        <v/>
      </c>
      <c r="Q34" s="320"/>
      <c r="R34" s="320" t="str">
        <f ca="1">IF(AND('Mapa final'!$H$47="Baja",'Mapa final'!$L$47="Menor"),CONCATENATE("R",'Mapa final'!$A$47),"")</f>
        <v/>
      </c>
      <c r="S34" s="320"/>
      <c r="T34" s="320" t="str">
        <f ca="1">IF(AND('Mapa final'!$H$53="Baja",'Mapa final'!$L$53="Menor"),CONCATENATE("R",'Mapa final'!$A$53),"")</f>
        <v/>
      </c>
      <c r="U34" s="321"/>
      <c r="V34" s="319" t="str">
        <f ca="1">IF(AND('Mapa final'!$H$41="Baja",'Mapa final'!$L$41="Moderado"),CONCATENATE("R",'Mapa final'!$A$41),"")</f>
        <v/>
      </c>
      <c r="W34" s="320"/>
      <c r="X34" s="320" t="str">
        <f ca="1">IF(AND('Mapa final'!$H$47="Baja",'Mapa final'!$L$47="Moderado"),CONCATENATE("R",'Mapa final'!$A$47),"")</f>
        <v/>
      </c>
      <c r="Y34" s="320"/>
      <c r="Z34" s="320" t="str">
        <f ca="1">IF(AND('Mapa final'!$H$53="Baja",'Mapa final'!$L$53="Moderado"),CONCATENATE("R",'Mapa final'!$A$53),"")</f>
        <v/>
      </c>
      <c r="AA34" s="321"/>
      <c r="AB34" s="302" t="str">
        <f ca="1">IF(AND('Mapa final'!$H$41="Baja",'Mapa final'!$L$41="Mayor"),CONCATENATE("R",'Mapa final'!$A$41),"")</f>
        <v/>
      </c>
      <c r="AC34" s="299"/>
      <c r="AD34" s="297" t="str">
        <f ca="1">IF(AND('Mapa final'!$H$47="Baja",'Mapa final'!$L$47="Mayor"),CONCATENATE("R",'Mapa final'!$A$47),"")</f>
        <v/>
      </c>
      <c r="AE34" s="297"/>
      <c r="AF34" s="297" t="str">
        <f ca="1">IF(AND('Mapa final'!$H$53="Baja",'Mapa final'!$L$53="Mayor"),CONCATENATE("R",'Mapa final'!$A$53),"")</f>
        <v/>
      </c>
      <c r="AG34" s="298"/>
      <c r="AH34" s="310" t="str">
        <f ca="1">IF(AND('Mapa final'!$H$41="Baja",'Mapa final'!$L$41="Catastrófico"),CONCATENATE("R",'Mapa final'!$A$41),"")</f>
        <v/>
      </c>
      <c r="AI34" s="311"/>
      <c r="AJ34" s="311" t="str">
        <f ca="1">IF(AND('Mapa final'!$H$47="Baja",'Mapa final'!$L$47="Catastrófico"),CONCATENATE("R",'Mapa final'!$A$47),"")</f>
        <v/>
      </c>
      <c r="AK34" s="311"/>
      <c r="AL34" s="311" t="str">
        <f ca="1">IF(AND('Mapa final'!$H$53="Baja",'Mapa final'!$L$53="Catastrófico"),CONCATENATE("R",'Mapa final'!$A$53),"")</f>
        <v/>
      </c>
      <c r="AM34" s="312"/>
      <c r="AN34" s="84"/>
      <c r="AO34" s="282"/>
      <c r="AP34" s="283"/>
      <c r="AQ34" s="283"/>
      <c r="AR34" s="283"/>
      <c r="AS34" s="283"/>
      <c r="AT34" s="2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row>
    <row r="35" spans="1:80" x14ac:dyDescent="0.4">
      <c r="A35" s="84"/>
      <c r="B35" s="250"/>
      <c r="C35" s="250"/>
      <c r="D35" s="251"/>
      <c r="E35" s="291"/>
      <c r="F35" s="292"/>
      <c r="G35" s="292"/>
      <c r="H35" s="292"/>
      <c r="I35" s="305"/>
      <c r="J35" s="330"/>
      <c r="K35" s="328"/>
      <c r="L35" s="328"/>
      <c r="M35" s="328"/>
      <c r="N35" s="328"/>
      <c r="O35" s="329"/>
      <c r="P35" s="320"/>
      <c r="Q35" s="320"/>
      <c r="R35" s="320"/>
      <c r="S35" s="320"/>
      <c r="T35" s="320"/>
      <c r="U35" s="321"/>
      <c r="V35" s="319"/>
      <c r="W35" s="320"/>
      <c r="X35" s="320"/>
      <c r="Y35" s="320"/>
      <c r="Z35" s="320"/>
      <c r="AA35" s="321"/>
      <c r="AB35" s="302"/>
      <c r="AC35" s="299"/>
      <c r="AD35" s="297"/>
      <c r="AE35" s="297"/>
      <c r="AF35" s="297"/>
      <c r="AG35" s="298"/>
      <c r="AH35" s="310"/>
      <c r="AI35" s="311"/>
      <c r="AJ35" s="311"/>
      <c r="AK35" s="311"/>
      <c r="AL35" s="311"/>
      <c r="AM35" s="312"/>
      <c r="AN35" s="84"/>
      <c r="AO35" s="282"/>
      <c r="AP35" s="283"/>
      <c r="AQ35" s="283"/>
      <c r="AR35" s="283"/>
      <c r="AS35" s="283"/>
      <c r="AT35" s="2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row>
    <row r="36" spans="1:80" x14ac:dyDescent="0.4">
      <c r="A36" s="84"/>
      <c r="B36" s="250"/>
      <c r="C36" s="250"/>
      <c r="D36" s="251"/>
      <c r="E36" s="291"/>
      <c r="F36" s="292"/>
      <c r="G36" s="292"/>
      <c r="H36" s="292"/>
      <c r="I36" s="305"/>
      <c r="J36" s="330" t="str">
        <f ca="1">IF(AND('Mapa final'!$H$59="Baja",'Mapa final'!$L$59="Leve"),CONCATENATE("R",'Mapa final'!$A$59),"")</f>
        <v/>
      </c>
      <c r="K36" s="328"/>
      <c r="L36" s="328" t="str">
        <f>IF(AND('Mapa final'!$H$65="Baja",'Mapa final'!$L$65="Leve"),CONCATENATE("R",'Mapa final'!$A$65),"")</f>
        <v/>
      </c>
      <c r="M36" s="328"/>
      <c r="N36" s="328" t="str">
        <f>IF(AND('Mapa final'!$H$71="Baja",'Mapa final'!$L$71="Leve"),CONCATENATE("R",'Mapa final'!$A$71),"")</f>
        <v/>
      </c>
      <c r="O36" s="329"/>
      <c r="P36" s="320" t="str">
        <f ca="1">IF(AND('Mapa final'!$H$59="Baja",'Mapa final'!$L$59="Menor"),CONCATENATE("R",'Mapa final'!$A$59),"")</f>
        <v/>
      </c>
      <c r="Q36" s="320"/>
      <c r="R36" s="320" t="str">
        <f>IF(AND('Mapa final'!$H$65="Baja",'Mapa final'!$L$65="Menor"),CONCATENATE("R",'Mapa final'!$A$65),"")</f>
        <v/>
      </c>
      <c r="S36" s="320"/>
      <c r="T36" s="320" t="str">
        <f>IF(AND('Mapa final'!$H$71="Baja",'Mapa final'!$L$71="Menor"),CONCATENATE("R",'Mapa final'!$A$71),"")</f>
        <v/>
      </c>
      <c r="U36" s="321"/>
      <c r="V36" s="319" t="str">
        <f ca="1">IF(AND('Mapa final'!$H$59="Baja",'Mapa final'!$L$59="Moderado"),CONCATENATE("R",'Mapa final'!$A$59),"")</f>
        <v/>
      </c>
      <c r="W36" s="320"/>
      <c r="X36" s="320" t="str">
        <f>IF(AND('Mapa final'!$H$65="Baja",'Mapa final'!$L$65="Moderado"),CONCATENATE("R",'Mapa final'!$A$65),"")</f>
        <v/>
      </c>
      <c r="Y36" s="320"/>
      <c r="Z36" s="320" t="str">
        <f>IF(AND('Mapa final'!$H$71="Baja",'Mapa final'!$L$71="Moderado"),CONCATENATE("R",'Mapa final'!$A$71),"")</f>
        <v/>
      </c>
      <c r="AA36" s="321"/>
      <c r="AB36" s="302" t="str">
        <f ca="1">IF(AND('Mapa final'!$H$59="Baja",'Mapa final'!$L$59="Mayor"),CONCATENATE("R",'Mapa final'!$A$59),"")</f>
        <v/>
      </c>
      <c r="AC36" s="299"/>
      <c r="AD36" s="297" t="str">
        <f>IF(AND('Mapa final'!$H$65="Baja",'Mapa final'!$L$65="Mayor"),CONCATENATE("R",'Mapa final'!$A$65),"")</f>
        <v/>
      </c>
      <c r="AE36" s="297"/>
      <c r="AF36" s="297" t="str">
        <f>IF(AND('Mapa final'!$H$71="Baja",'Mapa final'!$L$71="Mayor"),CONCATENATE("R",'Mapa final'!$A$71),"")</f>
        <v/>
      </c>
      <c r="AG36" s="298"/>
      <c r="AH36" s="310" t="str">
        <f ca="1">IF(AND('Mapa final'!$H$59="Baja",'Mapa final'!$L$59="Catastrófico"),CONCATENATE("R",'Mapa final'!$A$59),"")</f>
        <v/>
      </c>
      <c r="AI36" s="311"/>
      <c r="AJ36" s="311" t="str">
        <f>IF(AND('Mapa final'!$H$65="Baja",'Mapa final'!$L$65="Catastrófico"),CONCATENATE("R",'Mapa final'!$A$65),"")</f>
        <v/>
      </c>
      <c r="AK36" s="311"/>
      <c r="AL36" s="311" t="str">
        <f>IF(AND('Mapa final'!$H$71="Baja",'Mapa final'!$L$71="Catastrófico"),CONCATENATE("R",'Mapa final'!$A$71),"")</f>
        <v/>
      </c>
      <c r="AM36" s="312"/>
      <c r="AN36" s="84"/>
      <c r="AO36" s="282"/>
      <c r="AP36" s="283"/>
      <c r="AQ36" s="283"/>
      <c r="AR36" s="283"/>
      <c r="AS36" s="283"/>
      <c r="AT36" s="284"/>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c r="BY36" s="84"/>
      <c r="BZ36" s="84"/>
      <c r="CA36" s="84"/>
      <c r="CB36" s="84"/>
    </row>
    <row r="37" spans="1:80" ht="15" thickBot="1" x14ac:dyDescent="0.45">
      <c r="A37" s="84"/>
      <c r="B37" s="250"/>
      <c r="C37" s="250"/>
      <c r="D37" s="251"/>
      <c r="E37" s="294"/>
      <c r="F37" s="295"/>
      <c r="G37" s="295"/>
      <c r="H37" s="295"/>
      <c r="I37" s="295"/>
      <c r="J37" s="331"/>
      <c r="K37" s="332"/>
      <c r="L37" s="332"/>
      <c r="M37" s="332"/>
      <c r="N37" s="332"/>
      <c r="O37" s="333"/>
      <c r="P37" s="323"/>
      <c r="Q37" s="323"/>
      <c r="R37" s="323"/>
      <c r="S37" s="323"/>
      <c r="T37" s="323"/>
      <c r="U37" s="324"/>
      <c r="V37" s="322"/>
      <c r="W37" s="323"/>
      <c r="X37" s="323"/>
      <c r="Y37" s="323"/>
      <c r="Z37" s="323"/>
      <c r="AA37" s="324"/>
      <c r="AB37" s="307"/>
      <c r="AC37" s="308"/>
      <c r="AD37" s="308"/>
      <c r="AE37" s="308"/>
      <c r="AF37" s="308"/>
      <c r="AG37" s="309"/>
      <c r="AH37" s="313"/>
      <c r="AI37" s="314"/>
      <c r="AJ37" s="314"/>
      <c r="AK37" s="314"/>
      <c r="AL37" s="314"/>
      <c r="AM37" s="315"/>
      <c r="AN37" s="84"/>
      <c r="AO37" s="285"/>
      <c r="AP37" s="286"/>
      <c r="AQ37" s="286"/>
      <c r="AR37" s="286"/>
      <c r="AS37" s="286"/>
      <c r="AT37" s="287"/>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c r="BY37" s="84"/>
      <c r="BZ37" s="84"/>
      <c r="CA37" s="84"/>
      <c r="CB37" s="84"/>
    </row>
    <row r="38" spans="1:80" x14ac:dyDescent="0.4">
      <c r="A38" s="84"/>
      <c r="B38" s="250"/>
      <c r="C38" s="250"/>
      <c r="D38" s="251"/>
      <c r="E38" s="288" t="s">
        <v>113</v>
      </c>
      <c r="F38" s="289"/>
      <c r="G38" s="289"/>
      <c r="H38" s="289"/>
      <c r="I38" s="290"/>
      <c r="J38" s="334" t="str">
        <f>IF(AND('Mapa final'!$H$10="Muy Baja",'Mapa final'!$L$10="Leve"),CONCATENATE("R",'Mapa final'!$A$10),"")</f>
        <v/>
      </c>
      <c r="K38" s="335"/>
      <c r="L38" s="335" t="str">
        <f ca="1">IF(AND('Mapa final'!$H$11="Muy Baja",'Mapa final'!$L$11="Leve"),CONCATENATE("R",'Mapa final'!$A$11),"")</f>
        <v/>
      </c>
      <c r="M38" s="335"/>
      <c r="N38" s="335" t="str">
        <f ca="1">IF(AND('Mapa final'!$H$17="Muy Baja",'Mapa final'!$L$17="Leve"),CONCATENATE("R",'Mapa final'!$A$17),"")</f>
        <v/>
      </c>
      <c r="O38" s="336"/>
      <c r="P38" s="334" t="str">
        <f>IF(AND('Mapa final'!$H$10="Muy Baja",'Mapa final'!$L$10="Menor"),CONCATENATE("R",'Mapa final'!$A$10),"")</f>
        <v/>
      </c>
      <c r="Q38" s="335"/>
      <c r="R38" s="335" t="str">
        <f ca="1">IF(AND('Mapa final'!$H$11="Muy Baja",'Mapa final'!$L$11="Menor"),CONCATENATE("R",'Mapa final'!$A$11),"")</f>
        <v/>
      </c>
      <c r="S38" s="335"/>
      <c r="T38" s="335" t="str">
        <f ca="1">IF(AND('Mapa final'!$H$17="Muy Baja",'Mapa final'!$L$17="Menor"),CONCATENATE("R",'Mapa final'!$A$17),"")</f>
        <v/>
      </c>
      <c r="U38" s="336"/>
      <c r="V38" s="325" t="str">
        <f>IF(AND('Mapa final'!$H$10="Muy Baja",'Mapa final'!$L$10="Moderado"),CONCATENATE("R",'Mapa final'!$A$10),"")</f>
        <v/>
      </c>
      <c r="W38" s="326"/>
      <c r="X38" s="326" t="str">
        <f ca="1">IF(AND('Mapa final'!$H$11="Muy Baja",'Mapa final'!$L$11="Moderado"),CONCATENATE("R",'Mapa final'!$A$11),"")</f>
        <v/>
      </c>
      <c r="Y38" s="326"/>
      <c r="Z38" s="326" t="str">
        <f ca="1">IF(AND('Mapa final'!$H$17="Muy Baja",'Mapa final'!$L$17="Moderado"),CONCATENATE("R",'Mapa final'!$A$17),"")</f>
        <v/>
      </c>
      <c r="AA38" s="327"/>
      <c r="AB38" s="300" t="str">
        <f>IF(AND('Mapa final'!$H$10="Muy Baja",'Mapa final'!$L$10="Mayor"),CONCATENATE("R",'Mapa final'!$A$10),"")</f>
        <v/>
      </c>
      <c r="AC38" s="301"/>
      <c r="AD38" s="301" t="str">
        <f ca="1">IF(AND('Mapa final'!$H$11="Muy Baja",'Mapa final'!$L$11="Mayor"),CONCATENATE("R",'Mapa final'!$A$11),"")</f>
        <v/>
      </c>
      <c r="AE38" s="301"/>
      <c r="AF38" s="301" t="str">
        <f ca="1">IF(AND('Mapa final'!$H$17="Muy Baja",'Mapa final'!$L$17="Mayor"),CONCATENATE("R",'Mapa final'!$A$17),"")</f>
        <v/>
      </c>
      <c r="AG38" s="303"/>
      <c r="AH38" s="316" t="str">
        <f>IF(AND('Mapa final'!$H$10="Muy Baja",'Mapa final'!$L$10="Catastrófico"),CONCATENATE("R",'Mapa final'!$A$10),"")</f>
        <v/>
      </c>
      <c r="AI38" s="317"/>
      <c r="AJ38" s="317" t="str">
        <f ca="1">IF(AND('Mapa final'!$H$11="Muy Baja",'Mapa final'!$L$11="Catastrófico"),CONCATENATE("R",'Mapa final'!$A$11),"")</f>
        <v/>
      </c>
      <c r="AK38" s="317"/>
      <c r="AL38" s="317" t="str">
        <f ca="1">IF(AND('Mapa final'!$H$17="Muy Baja",'Mapa final'!$L$17="Catastrófico"),CONCATENATE("R",'Mapa final'!$A$17),"")</f>
        <v/>
      </c>
      <c r="AM38" s="318"/>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c r="BY38" s="84"/>
      <c r="BZ38" s="84"/>
      <c r="CA38" s="84"/>
      <c r="CB38" s="84"/>
    </row>
    <row r="39" spans="1:80" x14ac:dyDescent="0.4">
      <c r="A39" s="84"/>
      <c r="B39" s="250"/>
      <c r="C39" s="250"/>
      <c r="D39" s="251"/>
      <c r="E39" s="291"/>
      <c r="F39" s="292"/>
      <c r="G39" s="292"/>
      <c r="H39" s="292"/>
      <c r="I39" s="293"/>
      <c r="J39" s="330"/>
      <c r="K39" s="328"/>
      <c r="L39" s="328"/>
      <c r="M39" s="328"/>
      <c r="N39" s="328"/>
      <c r="O39" s="329"/>
      <c r="P39" s="330"/>
      <c r="Q39" s="328"/>
      <c r="R39" s="328"/>
      <c r="S39" s="328"/>
      <c r="T39" s="328"/>
      <c r="U39" s="329"/>
      <c r="V39" s="319"/>
      <c r="W39" s="320"/>
      <c r="X39" s="320"/>
      <c r="Y39" s="320"/>
      <c r="Z39" s="320"/>
      <c r="AA39" s="321"/>
      <c r="AB39" s="302"/>
      <c r="AC39" s="299"/>
      <c r="AD39" s="299"/>
      <c r="AE39" s="299"/>
      <c r="AF39" s="299"/>
      <c r="AG39" s="298"/>
      <c r="AH39" s="310"/>
      <c r="AI39" s="311"/>
      <c r="AJ39" s="311"/>
      <c r="AK39" s="311"/>
      <c r="AL39" s="311"/>
      <c r="AM39" s="312"/>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c r="BY39" s="84"/>
      <c r="BZ39" s="84"/>
      <c r="CA39" s="84"/>
      <c r="CB39" s="84"/>
    </row>
    <row r="40" spans="1:80" x14ac:dyDescent="0.4">
      <c r="A40" s="84"/>
      <c r="B40" s="250"/>
      <c r="C40" s="250"/>
      <c r="D40" s="251"/>
      <c r="E40" s="291"/>
      <c r="F40" s="292"/>
      <c r="G40" s="292"/>
      <c r="H40" s="292"/>
      <c r="I40" s="293"/>
      <c r="J40" s="330" t="str">
        <f ca="1">IF(AND('Mapa final'!$H$23="Muy Baja",'Mapa final'!$L$23="Leve"),CONCATENATE("R",'Mapa final'!$A$23),"")</f>
        <v/>
      </c>
      <c r="K40" s="328"/>
      <c r="L40" s="328" t="str">
        <f ca="1">IF(AND('Mapa final'!$H$29="Muy Baja",'Mapa final'!$L$29="Leve"),CONCATENATE("R",'Mapa final'!$A$29),"")</f>
        <v/>
      </c>
      <c r="M40" s="328"/>
      <c r="N40" s="328" t="str">
        <f ca="1">IF(AND('Mapa final'!$H$35="Muy Baja",'Mapa final'!$L$35="Leve"),CONCATENATE("R",'Mapa final'!$A$35),"")</f>
        <v/>
      </c>
      <c r="O40" s="329"/>
      <c r="P40" s="330" t="str">
        <f ca="1">IF(AND('Mapa final'!$H$23="Muy Baja",'Mapa final'!$L$23="Menor"),CONCATENATE("R",'Mapa final'!$A$23),"")</f>
        <v/>
      </c>
      <c r="Q40" s="328"/>
      <c r="R40" s="328" t="str">
        <f ca="1">IF(AND('Mapa final'!$H$29="Muy Baja",'Mapa final'!$L$29="Menor"),CONCATENATE("R",'Mapa final'!$A$29),"")</f>
        <v/>
      </c>
      <c r="S40" s="328"/>
      <c r="T40" s="328" t="str">
        <f ca="1">IF(AND('Mapa final'!$H$35="Muy Baja",'Mapa final'!$L$35="Menor"),CONCATENATE("R",'Mapa final'!$A$35),"")</f>
        <v/>
      </c>
      <c r="U40" s="329"/>
      <c r="V40" s="319" t="str">
        <f ca="1">IF(AND('Mapa final'!$H$23="Muy Baja",'Mapa final'!$L$23="Moderado"),CONCATENATE("R",'Mapa final'!$A$23),"")</f>
        <v/>
      </c>
      <c r="W40" s="320"/>
      <c r="X40" s="320" t="str">
        <f ca="1">IF(AND('Mapa final'!$H$29="Muy Baja",'Mapa final'!$L$29="Moderado"),CONCATENATE("R",'Mapa final'!$A$29),"")</f>
        <v/>
      </c>
      <c r="Y40" s="320"/>
      <c r="Z40" s="320" t="str">
        <f ca="1">IF(AND('Mapa final'!$H$35="Muy Baja",'Mapa final'!$L$35="Moderado"),CONCATENATE("R",'Mapa final'!$A$35),"")</f>
        <v/>
      </c>
      <c r="AA40" s="321"/>
      <c r="AB40" s="302" t="str">
        <f ca="1">IF(AND('Mapa final'!$H$23="Muy Baja",'Mapa final'!$L$23="Mayor"),CONCATENATE("R",'Mapa final'!$A$23),"")</f>
        <v/>
      </c>
      <c r="AC40" s="299"/>
      <c r="AD40" s="297" t="str">
        <f ca="1">IF(AND('Mapa final'!$H$29="Muy Baja",'Mapa final'!$L$29="Mayor"),CONCATENATE("R",'Mapa final'!$A$29),"")</f>
        <v/>
      </c>
      <c r="AE40" s="297"/>
      <c r="AF40" s="297" t="str">
        <f ca="1">IF(AND('Mapa final'!$H$35="Muy Baja",'Mapa final'!$L$35="Mayor"),CONCATENATE("R",'Mapa final'!$A$35),"")</f>
        <v/>
      </c>
      <c r="AG40" s="298"/>
      <c r="AH40" s="310" t="str">
        <f ca="1">IF(AND('Mapa final'!$H$23="Muy Baja",'Mapa final'!$L$23="Catastrófico"),CONCATENATE("R",'Mapa final'!$A$23),"")</f>
        <v/>
      </c>
      <c r="AI40" s="311"/>
      <c r="AJ40" s="311" t="str">
        <f ca="1">IF(AND('Mapa final'!$H$29="Muy Baja",'Mapa final'!$L$29="Catastrófico"),CONCATENATE("R",'Mapa final'!$A$29),"")</f>
        <v/>
      </c>
      <c r="AK40" s="311"/>
      <c r="AL40" s="311" t="str">
        <f ca="1">IF(AND('Mapa final'!$H$35="Muy Baja",'Mapa final'!$L$35="Catastrófico"),CONCATENATE("R",'Mapa final'!$A$35),"")</f>
        <v/>
      </c>
      <c r="AM40" s="312"/>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c r="BY40" s="84"/>
      <c r="BZ40" s="84"/>
      <c r="CA40" s="84"/>
      <c r="CB40" s="84"/>
    </row>
    <row r="41" spans="1:80" x14ac:dyDescent="0.4">
      <c r="A41" s="84"/>
      <c r="B41" s="250"/>
      <c r="C41" s="250"/>
      <c r="D41" s="251"/>
      <c r="E41" s="291"/>
      <c r="F41" s="292"/>
      <c r="G41" s="292"/>
      <c r="H41" s="292"/>
      <c r="I41" s="293"/>
      <c r="J41" s="330"/>
      <c r="K41" s="328"/>
      <c r="L41" s="328"/>
      <c r="M41" s="328"/>
      <c r="N41" s="328"/>
      <c r="O41" s="329"/>
      <c r="P41" s="330"/>
      <c r="Q41" s="328"/>
      <c r="R41" s="328"/>
      <c r="S41" s="328"/>
      <c r="T41" s="328"/>
      <c r="U41" s="329"/>
      <c r="V41" s="319"/>
      <c r="W41" s="320"/>
      <c r="X41" s="320"/>
      <c r="Y41" s="320"/>
      <c r="Z41" s="320"/>
      <c r="AA41" s="321"/>
      <c r="AB41" s="302"/>
      <c r="AC41" s="299"/>
      <c r="AD41" s="297"/>
      <c r="AE41" s="297"/>
      <c r="AF41" s="297"/>
      <c r="AG41" s="298"/>
      <c r="AH41" s="310"/>
      <c r="AI41" s="311"/>
      <c r="AJ41" s="311"/>
      <c r="AK41" s="311"/>
      <c r="AL41" s="311"/>
      <c r="AM41" s="312"/>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c r="BY41" s="84"/>
      <c r="BZ41" s="84"/>
      <c r="CA41" s="84"/>
      <c r="CB41" s="84"/>
    </row>
    <row r="42" spans="1:80" x14ac:dyDescent="0.4">
      <c r="A42" s="84"/>
      <c r="B42" s="250"/>
      <c r="C42" s="250"/>
      <c r="D42" s="251"/>
      <c r="E42" s="291"/>
      <c r="F42" s="292"/>
      <c r="G42" s="292"/>
      <c r="H42" s="292"/>
      <c r="I42" s="293"/>
      <c r="J42" s="330" t="str">
        <f ca="1">IF(AND('Mapa final'!$H$41="Muy Baja",'Mapa final'!$L$41="Leve"),CONCATENATE("R",'Mapa final'!$A$41),"")</f>
        <v/>
      </c>
      <c r="K42" s="328"/>
      <c r="L42" s="328" t="str">
        <f ca="1">IF(AND('Mapa final'!$H$47="Muy Baja",'Mapa final'!$L$47="Leve"),CONCATENATE("R",'Mapa final'!$A$47),"")</f>
        <v/>
      </c>
      <c r="M42" s="328"/>
      <c r="N42" s="328" t="str">
        <f ca="1">IF(AND('Mapa final'!$H$53="Muy Baja",'Mapa final'!$L$53="Leve"),CONCATENATE("R",'Mapa final'!$A$53),"")</f>
        <v/>
      </c>
      <c r="O42" s="329"/>
      <c r="P42" s="330" t="str">
        <f ca="1">IF(AND('Mapa final'!$H$41="Muy Baja",'Mapa final'!$L$41="Menor"),CONCATENATE("R",'Mapa final'!$A$41),"")</f>
        <v/>
      </c>
      <c r="Q42" s="328"/>
      <c r="R42" s="328" t="str">
        <f ca="1">IF(AND('Mapa final'!$H$47="Muy Baja",'Mapa final'!$L$47="Menor"),CONCATENATE("R",'Mapa final'!$A$47),"")</f>
        <v/>
      </c>
      <c r="S42" s="328"/>
      <c r="T42" s="328" t="str">
        <f ca="1">IF(AND('Mapa final'!$H$53="Muy Baja",'Mapa final'!$L$53="Menor"),CONCATENATE("R",'Mapa final'!$A$53),"")</f>
        <v/>
      </c>
      <c r="U42" s="329"/>
      <c r="V42" s="319" t="str">
        <f ca="1">IF(AND('Mapa final'!$H$41="Muy Baja",'Mapa final'!$L$41="Moderado"),CONCATENATE("R",'Mapa final'!$A$41),"")</f>
        <v/>
      </c>
      <c r="W42" s="320"/>
      <c r="X42" s="320" t="str">
        <f ca="1">IF(AND('Mapa final'!$H$47="Muy Baja",'Mapa final'!$L$47="Moderado"),CONCATENATE("R",'Mapa final'!$A$47),"")</f>
        <v/>
      </c>
      <c r="Y42" s="320"/>
      <c r="Z42" s="320" t="str">
        <f ca="1">IF(AND('Mapa final'!$H$53="Muy Baja",'Mapa final'!$L$53="Moderado"),CONCATENATE("R",'Mapa final'!$A$53),"")</f>
        <v/>
      </c>
      <c r="AA42" s="321"/>
      <c r="AB42" s="302" t="str">
        <f ca="1">IF(AND('Mapa final'!$H$41="Muy Baja",'Mapa final'!$L$41="Mayor"),CONCATENATE("R",'Mapa final'!$A$41),"")</f>
        <v/>
      </c>
      <c r="AC42" s="299"/>
      <c r="AD42" s="297" t="str">
        <f ca="1">IF(AND('Mapa final'!$H$47="Muy Baja",'Mapa final'!$L$47="Mayor"),CONCATENATE("R",'Mapa final'!$A$47),"")</f>
        <v/>
      </c>
      <c r="AE42" s="297"/>
      <c r="AF42" s="297" t="str">
        <f ca="1">IF(AND('Mapa final'!$H$53="Muy Baja",'Mapa final'!$L$53="Mayor"),CONCATENATE("R",'Mapa final'!$A$53),"")</f>
        <v/>
      </c>
      <c r="AG42" s="298"/>
      <c r="AH42" s="310" t="str">
        <f ca="1">IF(AND('Mapa final'!$H$41="Muy Baja",'Mapa final'!$L$41="Catastrófico"),CONCATENATE("R",'Mapa final'!$A$41),"")</f>
        <v/>
      </c>
      <c r="AI42" s="311"/>
      <c r="AJ42" s="311" t="str">
        <f ca="1">IF(AND('Mapa final'!$H$47="Muy Baja",'Mapa final'!$L$47="Catastrófico"),CONCATENATE("R",'Mapa final'!$A$47),"")</f>
        <v/>
      </c>
      <c r="AK42" s="311"/>
      <c r="AL42" s="311" t="str">
        <f ca="1">IF(AND('Mapa final'!$H$53="Muy Baja",'Mapa final'!$L$53="Catastrófico"),CONCATENATE("R",'Mapa final'!$A$53),"")</f>
        <v/>
      </c>
      <c r="AM42" s="312"/>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c r="BY42" s="84"/>
      <c r="BZ42" s="84"/>
      <c r="CA42" s="84"/>
      <c r="CB42" s="84"/>
    </row>
    <row r="43" spans="1:80" x14ac:dyDescent="0.4">
      <c r="A43" s="84"/>
      <c r="B43" s="250"/>
      <c r="C43" s="250"/>
      <c r="D43" s="251"/>
      <c r="E43" s="291"/>
      <c r="F43" s="292"/>
      <c r="G43" s="292"/>
      <c r="H43" s="292"/>
      <c r="I43" s="293"/>
      <c r="J43" s="330"/>
      <c r="K43" s="328"/>
      <c r="L43" s="328"/>
      <c r="M43" s="328"/>
      <c r="N43" s="328"/>
      <c r="O43" s="329"/>
      <c r="P43" s="330"/>
      <c r="Q43" s="328"/>
      <c r="R43" s="328"/>
      <c r="S43" s="328"/>
      <c r="T43" s="328"/>
      <c r="U43" s="329"/>
      <c r="V43" s="319"/>
      <c r="W43" s="320"/>
      <c r="X43" s="320"/>
      <c r="Y43" s="320"/>
      <c r="Z43" s="320"/>
      <c r="AA43" s="321"/>
      <c r="AB43" s="302"/>
      <c r="AC43" s="299"/>
      <c r="AD43" s="297"/>
      <c r="AE43" s="297"/>
      <c r="AF43" s="297"/>
      <c r="AG43" s="298"/>
      <c r="AH43" s="310"/>
      <c r="AI43" s="311"/>
      <c r="AJ43" s="311"/>
      <c r="AK43" s="311"/>
      <c r="AL43" s="311"/>
      <c r="AM43" s="312"/>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c r="BY43" s="84"/>
      <c r="BZ43" s="84"/>
      <c r="CA43" s="84"/>
      <c r="CB43" s="84"/>
    </row>
    <row r="44" spans="1:80" x14ac:dyDescent="0.4">
      <c r="A44" s="84"/>
      <c r="B44" s="250"/>
      <c r="C44" s="250"/>
      <c r="D44" s="251"/>
      <c r="E44" s="291"/>
      <c r="F44" s="292"/>
      <c r="G44" s="292"/>
      <c r="H44" s="292"/>
      <c r="I44" s="293"/>
      <c r="J44" s="330" t="str">
        <f ca="1">IF(AND('Mapa final'!$H$59="Muy Baja",'Mapa final'!$L$59="Leve"),CONCATENATE("R",'Mapa final'!$A$59),"")</f>
        <v/>
      </c>
      <c r="K44" s="328"/>
      <c r="L44" s="328" t="str">
        <f>IF(AND('Mapa final'!$H$65="Muy Baja",'Mapa final'!$L$65="Leve"),CONCATENATE("R",'Mapa final'!$A$65),"")</f>
        <v/>
      </c>
      <c r="M44" s="328"/>
      <c r="N44" s="328" t="str">
        <f>IF(AND('Mapa final'!$H$71="Muy Baja",'Mapa final'!$L$71="Leve"),CONCATENATE("R",'Mapa final'!$A$71),"")</f>
        <v/>
      </c>
      <c r="O44" s="329"/>
      <c r="P44" s="330" t="str">
        <f ca="1">IF(AND('Mapa final'!$H$59="Muy Baja",'Mapa final'!$L$59="Menor"),CONCATENATE("R",'Mapa final'!$A$59),"")</f>
        <v/>
      </c>
      <c r="Q44" s="328"/>
      <c r="R44" s="328" t="str">
        <f>IF(AND('Mapa final'!$H$65="Muy Baja",'Mapa final'!$L$65="Menor"),CONCATENATE("R",'Mapa final'!$A$65),"")</f>
        <v/>
      </c>
      <c r="S44" s="328"/>
      <c r="T44" s="328" t="str">
        <f>IF(AND('Mapa final'!$H$71="Muy Baja",'Mapa final'!$L$71="Menor"),CONCATENATE("R",'Mapa final'!$A$71),"")</f>
        <v/>
      </c>
      <c r="U44" s="329"/>
      <c r="V44" s="319" t="str">
        <f ca="1">IF(AND('Mapa final'!$H$59="Muy Baja",'Mapa final'!$L$59="Moderado"),CONCATENATE("R",'Mapa final'!$A$59),"")</f>
        <v/>
      </c>
      <c r="W44" s="320"/>
      <c r="X44" s="320" t="str">
        <f>IF(AND('Mapa final'!$H$65="Muy Baja",'Mapa final'!$L$65="Moderado"),CONCATENATE("R",'Mapa final'!$A$65),"")</f>
        <v/>
      </c>
      <c r="Y44" s="320"/>
      <c r="Z44" s="320" t="str">
        <f>IF(AND('Mapa final'!$H$71="Muy Baja",'Mapa final'!$L$71="Moderado"),CONCATENATE("R",'Mapa final'!$A$71),"")</f>
        <v/>
      </c>
      <c r="AA44" s="321"/>
      <c r="AB44" s="302" t="str">
        <f ca="1">IF(AND('Mapa final'!$H$59="Muy Baja",'Mapa final'!$L$59="Mayor"),CONCATENATE("R",'Mapa final'!$A$59),"")</f>
        <v/>
      </c>
      <c r="AC44" s="299"/>
      <c r="AD44" s="297" t="str">
        <f>IF(AND('Mapa final'!$H$65="Muy Baja",'Mapa final'!$L$65="Mayor"),CONCATENATE("R",'Mapa final'!$A$65),"")</f>
        <v/>
      </c>
      <c r="AE44" s="297"/>
      <c r="AF44" s="297" t="str">
        <f>IF(AND('Mapa final'!$H$71="Muy Baja",'Mapa final'!$L$71="Mayor"),CONCATENATE("R",'Mapa final'!$A$71),"")</f>
        <v/>
      </c>
      <c r="AG44" s="298"/>
      <c r="AH44" s="310" t="str">
        <f ca="1">IF(AND('Mapa final'!$H$59="Muy Baja",'Mapa final'!$L$59="Catastrófico"),CONCATENATE("R",'Mapa final'!$A$59),"")</f>
        <v/>
      </c>
      <c r="AI44" s="311"/>
      <c r="AJ44" s="311" t="str">
        <f>IF(AND('Mapa final'!$H$65="Muy Baja",'Mapa final'!$L$65="Catastrófico"),CONCATENATE("R",'Mapa final'!$A$65),"")</f>
        <v/>
      </c>
      <c r="AK44" s="311"/>
      <c r="AL44" s="311" t="str">
        <f>IF(AND('Mapa final'!$H$71="Muy Baja",'Mapa final'!$L$71="Catastrófico"),CONCATENATE("R",'Mapa final'!$A$71),"")</f>
        <v/>
      </c>
      <c r="AM44" s="312"/>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c r="BY44" s="84"/>
      <c r="BZ44" s="84"/>
      <c r="CA44" s="84"/>
      <c r="CB44" s="84"/>
    </row>
    <row r="45" spans="1:80" ht="15" thickBot="1" x14ac:dyDescent="0.45">
      <c r="A45" s="84"/>
      <c r="B45" s="250"/>
      <c r="C45" s="250"/>
      <c r="D45" s="251"/>
      <c r="E45" s="294"/>
      <c r="F45" s="295"/>
      <c r="G45" s="295"/>
      <c r="H45" s="295"/>
      <c r="I45" s="296"/>
      <c r="J45" s="331"/>
      <c r="K45" s="332"/>
      <c r="L45" s="332"/>
      <c r="M45" s="332"/>
      <c r="N45" s="332"/>
      <c r="O45" s="333"/>
      <c r="P45" s="331"/>
      <c r="Q45" s="332"/>
      <c r="R45" s="332"/>
      <c r="S45" s="332"/>
      <c r="T45" s="332"/>
      <c r="U45" s="333"/>
      <c r="V45" s="322"/>
      <c r="W45" s="323"/>
      <c r="X45" s="323"/>
      <c r="Y45" s="323"/>
      <c r="Z45" s="323"/>
      <c r="AA45" s="324"/>
      <c r="AB45" s="307"/>
      <c r="AC45" s="308"/>
      <c r="AD45" s="308"/>
      <c r="AE45" s="308"/>
      <c r="AF45" s="308"/>
      <c r="AG45" s="309"/>
      <c r="AH45" s="313"/>
      <c r="AI45" s="314"/>
      <c r="AJ45" s="314"/>
      <c r="AK45" s="314"/>
      <c r="AL45" s="314"/>
      <c r="AM45" s="315"/>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c r="BZ45" s="84"/>
      <c r="CA45" s="84"/>
      <c r="CB45" s="84"/>
    </row>
    <row r="46" spans="1:80" x14ac:dyDescent="0.4">
      <c r="A46" s="84"/>
      <c r="B46" s="84"/>
      <c r="C46" s="84"/>
      <c r="D46" s="84"/>
      <c r="E46" s="84"/>
      <c r="F46" s="84"/>
      <c r="G46" s="84"/>
      <c r="H46" s="84"/>
      <c r="I46" s="84"/>
      <c r="J46" s="288" t="s">
        <v>112</v>
      </c>
      <c r="K46" s="289"/>
      <c r="L46" s="289"/>
      <c r="M46" s="289"/>
      <c r="N46" s="289"/>
      <c r="O46" s="290"/>
      <c r="P46" s="288" t="s">
        <v>111</v>
      </c>
      <c r="Q46" s="289"/>
      <c r="R46" s="289"/>
      <c r="S46" s="289"/>
      <c r="T46" s="289"/>
      <c r="U46" s="290"/>
      <c r="V46" s="288" t="s">
        <v>110</v>
      </c>
      <c r="W46" s="289"/>
      <c r="X46" s="289"/>
      <c r="Y46" s="289"/>
      <c r="Z46" s="289"/>
      <c r="AA46" s="290"/>
      <c r="AB46" s="288" t="s">
        <v>109</v>
      </c>
      <c r="AC46" s="306"/>
      <c r="AD46" s="289"/>
      <c r="AE46" s="289"/>
      <c r="AF46" s="289"/>
      <c r="AG46" s="290"/>
      <c r="AH46" s="288" t="s">
        <v>108</v>
      </c>
      <c r="AI46" s="289"/>
      <c r="AJ46" s="289"/>
      <c r="AK46" s="289"/>
      <c r="AL46" s="289"/>
      <c r="AM46" s="290"/>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row>
    <row r="47" spans="1:80" x14ac:dyDescent="0.4">
      <c r="A47" s="84"/>
      <c r="B47" s="84"/>
      <c r="C47" s="84"/>
      <c r="D47" s="84"/>
      <c r="E47" s="84"/>
      <c r="F47" s="84"/>
      <c r="G47" s="84"/>
      <c r="H47" s="84"/>
      <c r="I47" s="84"/>
      <c r="J47" s="291"/>
      <c r="K47" s="292"/>
      <c r="L47" s="292"/>
      <c r="M47" s="292"/>
      <c r="N47" s="292"/>
      <c r="O47" s="293"/>
      <c r="P47" s="291"/>
      <c r="Q47" s="292"/>
      <c r="R47" s="292"/>
      <c r="S47" s="292"/>
      <c r="T47" s="292"/>
      <c r="U47" s="293"/>
      <c r="V47" s="291"/>
      <c r="W47" s="292"/>
      <c r="X47" s="292"/>
      <c r="Y47" s="292"/>
      <c r="Z47" s="292"/>
      <c r="AA47" s="293"/>
      <c r="AB47" s="291"/>
      <c r="AC47" s="292"/>
      <c r="AD47" s="292"/>
      <c r="AE47" s="292"/>
      <c r="AF47" s="292"/>
      <c r="AG47" s="293"/>
      <c r="AH47" s="291"/>
      <c r="AI47" s="292"/>
      <c r="AJ47" s="292"/>
      <c r="AK47" s="292"/>
      <c r="AL47" s="292"/>
      <c r="AM47" s="293"/>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row>
    <row r="48" spans="1:80" x14ac:dyDescent="0.4">
      <c r="A48" s="84"/>
      <c r="B48" s="84"/>
      <c r="C48" s="84"/>
      <c r="D48" s="84"/>
      <c r="E48" s="84"/>
      <c r="F48" s="84"/>
      <c r="G48" s="84"/>
      <c r="H48" s="84"/>
      <c r="I48" s="84"/>
      <c r="J48" s="291"/>
      <c r="K48" s="292"/>
      <c r="L48" s="292"/>
      <c r="M48" s="292"/>
      <c r="N48" s="292"/>
      <c r="O48" s="293"/>
      <c r="P48" s="291"/>
      <c r="Q48" s="292"/>
      <c r="R48" s="292"/>
      <c r="S48" s="292"/>
      <c r="T48" s="292"/>
      <c r="U48" s="293"/>
      <c r="V48" s="291"/>
      <c r="W48" s="292"/>
      <c r="X48" s="292"/>
      <c r="Y48" s="292"/>
      <c r="Z48" s="292"/>
      <c r="AA48" s="293"/>
      <c r="AB48" s="291"/>
      <c r="AC48" s="292"/>
      <c r="AD48" s="292"/>
      <c r="AE48" s="292"/>
      <c r="AF48" s="292"/>
      <c r="AG48" s="293"/>
      <c r="AH48" s="291"/>
      <c r="AI48" s="292"/>
      <c r="AJ48" s="292"/>
      <c r="AK48" s="292"/>
      <c r="AL48" s="292"/>
      <c r="AM48" s="293"/>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row>
    <row r="49" spans="1:80" x14ac:dyDescent="0.4">
      <c r="A49" s="84"/>
      <c r="B49" s="84"/>
      <c r="C49" s="84"/>
      <c r="D49" s="84"/>
      <c r="E49" s="84"/>
      <c r="F49" s="84"/>
      <c r="G49" s="84"/>
      <c r="H49" s="84"/>
      <c r="I49" s="84"/>
      <c r="J49" s="291"/>
      <c r="K49" s="292"/>
      <c r="L49" s="292"/>
      <c r="M49" s="292"/>
      <c r="N49" s="292"/>
      <c r="O49" s="293"/>
      <c r="P49" s="291"/>
      <c r="Q49" s="292"/>
      <c r="R49" s="292"/>
      <c r="S49" s="292"/>
      <c r="T49" s="292"/>
      <c r="U49" s="293"/>
      <c r="V49" s="291"/>
      <c r="W49" s="292"/>
      <c r="X49" s="292"/>
      <c r="Y49" s="292"/>
      <c r="Z49" s="292"/>
      <c r="AA49" s="293"/>
      <c r="AB49" s="291"/>
      <c r="AC49" s="292"/>
      <c r="AD49" s="292"/>
      <c r="AE49" s="292"/>
      <c r="AF49" s="292"/>
      <c r="AG49" s="293"/>
      <c r="AH49" s="291"/>
      <c r="AI49" s="292"/>
      <c r="AJ49" s="292"/>
      <c r="AK49" s="292"/>
      <c r="AL49" s="292"/>
      <c r="AM49" s="293"/>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row>
    <row r="50" spans="1:80" x14ac:dyDescent="0.4">
      <c r="A50" s="84"/>
      <c r="B50" s="84"/>
      <c r="C50" s="84"/>
      <c r="D50" s="84"/>
      <c r="E50" s="84"/>
      <c r="F50" s="84"/>
      <c r="G50" s="84"/>
      <c r="H50" s="84"/>
      <c r="I50" s="84"/>
      <c r="J50" s="291"/>
      <c r="K50" s="292"/>
      <c r="L50" s="292"/>
      <c r="M50" s="292"/>
      <c r="N50" s="292"/>
      <c r="O50" s="293"/>
      <c r="P50" s="291"/>
      <c r="Q50" s="292"/>
      <c r="R50" s="292"/>
      <c r="S50" s="292"/>
      <c r="T50" s="292"/>
      <c r="U50" s="293"/>
      <c r="V50" s="291"/>
      <c r="W50" s="292"/>
      <c r="X50" s="292"/>
      <c r="Y50" s="292"/>
      <c r="Z50" s="292"/>
      <c r="AA50" s="293"/>
      <c r="AB50" s="291"/>
      <c r="AC50" s="292"/>
      <c r="AD50" s="292"/>
      <c r="AE50" s="292"/>
      <c r="AF50" s="292"/>
      <c r="AG50" s="293"/>
      <c r="AH50" s="291"/>
      <c r="AI50" s="292"/>
      <c r="AJ50" s="292"/>
      <c r="AK50" s="292"/>
      <c r="AL50" s="292"/>
      <c r="AM50" s="293"/>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row>
    <row r="51" spans="1:80" ht="15" thickBot="1" x14ac:dyDescent="0.45">
      <c r="A51" s="84"/>
      <c r="B51" s="84"/>
      <c r="C51" s="84"/>
      <c r="D51" s="84"/>
      <c r="E51" s="84"/>
      <c r="F51" s="84"/>
      <c r="G51" s="84"/>
      <c r="H51" s="84"/>
      <c r="I51" s="84"/>
      <c r="J51" s="294"/>
      <c r="K51" s="295"/>
      <c r="L51" s="295"/>
      <c r="M51" s="295"/>
      <c r="N51" s="295"/>
      <c r="O51" s="296"/>
      <c r="P51" s="294"/>
      <c r="Q51" s="295"/>
      <c r="R51" s="295"/>
      <c r="S51" s="295"/>
      <c r="T51" s="295"/>
      <c r="U51" s="296"/>
      <c r="V51" s="294"/>
      <c r="W51" s="295"/>
      <c r="X51" s="295"/>
      <c r="Y51" s="295"/>
      <c r="Z51" s="295"/>
      <c r="AA51" s="296"/>
      <c r="AB51" s="294"/>
      <c r="AC51" s="295"/>
      <c r="AD51" s="295"/>
      <c r="AE51" s="295"/>
      <c r="AF51" s="295"/>
      <c r="AG51" s="296"/>
      <c r="AH51" s="294"/>
      <c r="AI51" s="295"/>
      <c r="AJ51" s="295"/>
      <c r="AK51" s="295"/>
      <c r="AL51" s="295"/>
      <c r="AM51" s="296"/>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row>
    <row r="52" spans="1:80" x14ac:dyDescent="0.4">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row>
    <row r="53" spans="1:80" ht="15" customHeight="1" x14ac:dyDescent="0.4">
      <c r="A53" s="84"/>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row>
    <row r="54" spans="1:80" ht="15" customHeight="1" x14ac:dyDescent="0.4">
      <c r="A54" s="84"/>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row>
    <row r="55" spans="1:80" x14ac:dyDescent="0.4">
      <c r="A55" s="84"/>
      <c r="B55" s="84"/>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row>
    <row r="56" spans="1:80" x14ac:dyDescent="0.4">
      <c r="A56" s="84"/>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row>
    <row r="57" spans="1:80" x14ac:dyDescent="0.4">
      <c r="A57" s="84"/>
      <c r="B57" s="84"/>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row>
    <row r="58" spans="1:80" x14ac:dyDescent="0.4">
      <c r="A58" s="84"/>
      <c r="B58" s="84"/>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row>
    <row r="59" spans="1:80" x14ac:dyDescent="0.4">
      <c r="A59" s="84"/>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row>
    <row r="60" spans="1:80" x14ac:dyDescent="0.4">
      <c r="A60" s="84"/>
      <c r="B60" s="84"/>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row>
    <row r="61" spans="1:80" x14ac:dyDescent="0.4">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row>
    <row r="62" spans="1:80" x14ac:dyDescent="0.4">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4"/>
      <c r="BP62" s="84"/>
      <c r="BQ62" s="84"/>
      <c r="BR62" s="84"/>
      <c r="BS62" s="84"/>
      <c r="BT62" s="84"/>
      <c r="BU62" s="84"/>
      <c r="BV62" s="84"/>
      <c r="BW62" s="84"/>
      <c r="BX62" s="84"/>
      <c r="BY62" s="84"/>
      <c r="BZ62" s="84"/>
      <c r="CA62" s="84"/>
      <c r="CB62" s="84"/>
    </row>
    <row r="63" spans="1:80" x14ac:dyDescent="0.4">
      <c r="A63" s="84"/>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4"/>
      <c r="BP63" s="84"/>
      <c r="BQ63" s="84"/>
      <c r="BR63" s="84"/>
      <c r="BS63" s="84"/>
      <c r="BT63" s="84"/>
      <c r="BU63" s="84"/>
      <c r="BV63" s="84"/>
      <c r="BW63" s="84"/>
      <c r="BX63" s="84"/>
      <c r="BY63" s="84"/>
      <c r="BZ63" s="84"/>
      <c r="CA63" s="84"/>
      <c r="CB63" s="84"/>
    </row>
    <row r="64" spans="1:80" x14ac:dyDescent="0.4">
      <c r="A64" s="84"/>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84"/>
      <c r="BM64" s="84"/>
      <c r="BN64" s="84"/>
      <c r="BO64" s="84"/>
      <c r="BP64" s="84"/>
      <c r="BQ64" s="84"/>
      <c r="BR64" s="84"/>
      <c r="BS64" s="84"/>
      <c r="BT64" s="84"/>
      <c r="BU64" s="84"/>
      <c r="BV64" s="84"/>
      <c r="BW64" s="84"/>
      <c r="BX64" s="84"/>
      <c r="BY64" s="84"/>
      <c r="BZ64" s="84"/>
      <c r="CA64" s="84"/>
      <c r="CB64" s="84"/>
    </row>
    <row r="65" spans="1:80" x14ac:dyDescent="0.4">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c r="BI65" s="84"/>
      <c r="BJ65" s="84"/>
      <c r="BK65" s="84"/>
      <c r="BL65" s="84"/>
      <c r="BM65" s="84"/>
      <c r="BN65" s="84"/>
      <c r="BO65" s="84"/>
      <c r="BP65" s="84"/>
      <c r="BQ65" s="84"/>
      <c r="BR65" s="84"/>
      <c r="BS65" s="84"/>
      <c r="BT65" s="84"/>
      <c r="BU65" s="84"/>
      <c r="BV65" s="84"/>
      <c r="BW65" s="84"/>
      <c r="BX65" s="84"/>
      <c r="BY65" s="84"/>
      <c r="BZ65" s="84"/>
      <c r="CA65" s="84"/>
      <c r="CB65" s="84"/>
    </row>
    <row r="66" spans="1:80" x14ac:dyDescent="0.4">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row>
    <row r="67" spans="1:80" x14ac:dyDescent="0.4">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row>
    <row r="68" spans="1:80" x14ac:dyDescent="0.4">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row>
    <row r="69" spans="1:80" x14ac:dyDescent="0.4">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row>
    <row r="70" spans="1:80" x14ac:dyDescent="0.4">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row>
    <row r="71" spans="1:80" x14ac:dyDescent="0.4">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row>
    <row r="72" spans="1:80" x14ac:dyDescent="0.4">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row>
    <row r="73" spans="1:80" x14ac:dyDescent="0.4">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row>
    <row r="74" spans="1:80" x14ac:dyDescent="0.4">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row>
    <row r="75" spans="1:80" x14ac:dyDescent="0.4">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row>
    <row r="76" spans="1:80" x14ac:dyDescent="0.4">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row>
    <row r="77" spans="1:80" x14ac:dyDescent="0.4">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row>
    <row r="78" spans="1:80" x14ac:dyDescent="0.4">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row>
    <row r="79" spans="1:80" x14ac:dyDescent="0.4">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c r="BI79" s="84"/>
      <c r="BJ79" s="84"/>
      <c r="BK79" s="84"/>
    </row>
    <row r="80" spans="1:80" x14ac:dyDescent="0.4">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row>
    <row r="81" spans="1:63" x14ac:dyDescent="0.4">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row>
    <row r="82" spans="1:63" x14ac:dyDescent="0.4">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c r="BI82" s="84"/>
      <c r="BJ82" s="84"/>
      <c r="BK82" s="84"/>
    </row>
    <row r="83" spans="1:63" x14ac:dyDescent="0.4">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c r="BI83" s="84"/>
      <c r="BJ83" s="84"/>
      <c r="BK83" s="84"/>
    </row>
    <row r="84" spans="1:63" x14ac:dyDescent="0.4">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c r="BI84" s="84"/>
      <c r="BJ84" s="84"/>
      <c r="BK84" s="84"/>
    </row>
    <row r="85" spans="1:63" x14ac:dyDescent="0.4">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c r="BI85" s="84"/>
      <c r="BJ85" s="84"/>
      <c r="BK85" s="84"/>
    </row>
    <row r="86" spans="1:63" x14ac:dyDescent="0.4">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c r="BI86" s="84"/>
      <c r="BJ86" s="84"/>
      <c r="BK86" s="84"/>
    </row>
    <row r="87" spans="1:63" x14ac:dyDescent="0.4">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c r="BI87" s="84"/>
      <c r="BJ87" s="84"/>
      <c r="BK87" s="84"/>
    </row>
    <row r="88" spans="1:63" x14ac:dyDescent="0.4">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c r="BI88" s="84"/>
      <c r="BJ88" s="84"/>
      <c r="BK88" s="84"/>
    </row>
    <row r="89" spans="1:63" x14ac:dyDescent="0.4">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c r="BI89" s="84"/>
      <c r="BJ89" s="84"/>
      <c r="BK89" s="84"/>
    </row>
    <row r="90" spans="1:63" x14ac:dyDescent="0.4">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c r="BI90" s="84"/>
      <c r="BJ90" s="84"/>
      <c r="BK90" s="84"/>
    </row>
    <row r="91" spans="1:63" x14ac:dyDescent="0.4">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c r="BI91" s="84"/>
      <c r="BJ91" s="84"/>
      <c r="BK91" s="84"/>
    </row>
    <row r="92" spans="1:63" x14ac:dyDescent="0.4">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c r="BI92" s="84"/>
      <c r="BJ92" s="84"/>
      <c r="BK92" s="84"/>
    </row>
    <row r="93" spans="1:63" x14ac:dyDescent="0.4">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c r="BI93" s="84"/>
      <c r="BJ93" s="84"/>
      <c r="BK93" s="84"/>
    </row>
    <row r="94" spans="1:63" x14ac:dyDescent="0.4">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c r="BI94" s="84"/>
      <c r="BJ94" s="84"/>
      <c r="BK94" s="84"/>
    </row>
    <row r="95" spans="1:63" x14ac:dyDescent="0.4">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c r="BI95" s="84"/>
      <c r="BJ95" s="84"/>
      <c r="BK95" s="84"/>
    </row>
    <row r="96" spans="1:63" x14ac:dyDescent="0.4">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c r="BI96" s="84"/>
      <c r="BJ96" s="84"/>
      <c r="BK96" s="84"/>
    </row>
    <row r="97" spans="1:63" x14ac:dyDescent="0.4">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c r="BI97" s="84"/>
      <c r="BJ97" s="84"/>
      <c r="BK97" s="84"/>
    </row>
    <row r="98" spans="1:63" x14ac:dyDescent="0.4">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c r="BI98" s="84"/>
      <c r="BJ98" s="84"/>
      <c r="BK98" s="84"/>
    </row>
    <row r="99" spans="1:63" x14ac:dyDescent="0.4">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c r="BI99" s="84"/>
      <c r="BJ99" s="84"/>
      <c r="BK99" s="84"/>
    </row>
    <row r="100" spans="1:63" x14ac:dyDescent="0.4">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c r="BI100" s="84"/>
      <c r="BJ100" s="84"/>
      <c r="BK100" s="84"/>
    </row>
    <row r="101" spans="1:63" x14ac:dyDescent="0.4">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c r="BI101" s="84"/>
      <c r="BJ101" s="84"/>
      <c r="BK101" s="84"/>
    </row>
    <row r="102" spans="1:63" x14ac:dyDescent="0.4">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c r="BI102" s="84"/>
      <c r="BJ102" s="84"/>
      <c r="BK102" s="84"/>
    </row>
    <row r="103" spans="1:63" x14ac:dyDescent="0.4">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c r="BI103" s="84"/>
      <c r="BJ103" s="84"/>
      <c r="BK103" s="84"/>
    </row>
    <row r="104" spans="1:63" x14ac:dyDescent="0.4">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c r="BI104" s="84"/>
      <c r="BJ104" s="84"/>
      <c r="BK104" s="84"/>
    </row>
    <row r="105" spans="1:63" x14ac:dyDescent="0.4">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c r="BI105" s="84"/>
      <c r="BJ105" s="84"/>
      <c r="BK105" s="84"/>
    </row>
    <row r="106" spans="1:63" x14ac:dyDescent="0.4">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c r="BI106" s="84"/>
      <c r="BJ106" s="84"/>
      <c r="BK106" s="84"/>
    </row>
    <row r="107" spans="1:63" x14ac:dyDescent="0.4">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c r="BI107" s="84"/>
      <c r="BJ107" s="84"/>
      <c r="BK107" s="84"/>
    </row>
    <row r="108" spans="1:63" x14ac:dyDescent="0.4">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c r="BI108" s="84"/>
      <c r="BJ108" s="84"/>
      <c r="BK108" s="84"/>
    </row>
    <row r="109" spans="1:63" x14ac:dyDescent="0.4">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c r="BI109" s="84"/>
      <c r="BJ109" s="84"/>
      <c r="BK109" s="84"/>
    </row>
    <row r="110" spans="1:63" x14ac:dyDescent="0.4">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c r="BI110" s="84"/>
      <c r="BJ110" s="84"/>
      <c r="BK110" s="84"/>
    </row>
    <row r="111" spans="1:63" x14ac:dyDescent="0.4">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c r="BI111" s="84"/>
      <c r="BJ111" s="84"/>
      <c r="BK111" s="84"/>
    </row>
    <row r="112" spans="1:63" x14ac:dyDescent="0.4">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c r="BI112" s="84"/>
      <c r="BJ112" s="84"/>
      <c r="BK112" s="84"/>
    </row>
    <row r="113" spans="1:63" x14ac:dyDescent="0.4">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c r="BI113" s="84"/>
      <c r="BJ113" s="84"/>
      <c r="BK113" s="84"/>
    </row>
    <row r="114" spans="1:63" x14ac:dyDescent="0.4">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c r="BI114" s="84"/>
      <c r="BJ114" s="84"/>
      <c r="BK114" s="84"/>
    </row>
    <row r="115" spans="1:63" x14ac:dyDescent="0.4">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c r="BI115" s="84"/>
      <c r="BJ115" s="84"/>
      <c r="BK115" s="84"/>
    </row>
    <row r="116" spans="1:63" x14ac:dyDescent="0.4">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c r="BI116" s="84"/>
      <c r="BJ116" s="84"/>
      <c r="BK116" s="84"/>
    </row>
    <row r="117" spans="1:63" x14ac:dyDescent="0.4">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c r="BI117" s="84"/>
      <c r="BJ117" s="84"/>
      <c r="BK117" s="84"/>
    </row>
    <row r="118" spans="1:63" x14ac:dyDescent="0.4">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c r="BI118" s="84"/>
      <c r="BJ118" s="84"/>
      <c r="BK118" s="84"/>
    </row>
    <row r="119" spans="1:63" x14ac:dyDescent="0.4">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c r="BI119" s="84"/>
      <c r="BJ119" s="84"/>
      <c r="BK119" s="84"/>
    </row>
    <row r="120" spans="1:63" x14ac:dyDescent="0.4">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c r="BI120" s="84"/>
      <c r="BJ120" s="84"/>
      <c r="BK120" s="84"/>
    </row>
    <row r="121" spans="1:63" x14ac:dyDescent="0.4">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c r="BI121" s="84"/>
      <c r="BJ121" s="84"/>
      <c r="BK121" s="84"/>
    </row>
    <row r="122" spans="1:63" x14ac:dyDescent="0.4">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c r="BI122" s="84"/>
      <c r="BJ122" s="84"/>
      <c r="BK122" s="84"/>
    </row>
    <row r="123" spans="1:63" x14ac:dyDescent="0.4">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c r="BI123" s="84"/>
      <c r="BJ123" s="84"/>
      <c r="BK123" s="84"/>
    </row>
    <row r="124" spans="1:63" x14ac:dyDescent="0.4">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c r="BI124" s="84"/>
      <c r="BJ124" s="84"/>
      <c r="BK124" s="84"/>
    </row>
    <row r="125" spans="1:63" x14ac:dyDescent="0.4">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c r="BI125" s="84"/>
      <c r="BJ125" s="84"/>
      <c r="BK125" s="84"/>
    </row>
    <row r="126" spans="1:63" x14ac:dyDescent="0.4">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c r="BI126" s="84"/>
      <c r="BJ126" s="84"/>
      <c r="BK126" s="84"/>
    </row>
    <row r="127" spans="1:63" x14ac:dyDescent="0.4">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c r="BI127" s="84"/>
      <c r="BJ127" s="84"/>
      <c r="BK127" s="84"/>
    </row>
    <row r="128" spans="1:63" x14ac:dyDescent="0.4">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c r="BI128" s="84"/>
      <c r="BJ128" s="84"/>
      <c r="BK128" s="84"/>
    </row>
    <row r="129" spans="2:63" x14ac:dyDescent="0.4">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c r="BI129" s="84"/>
      <c r="BJ129" s="84"/>
      <c r="BK129" s="84"/>
    </row>
    <row r="130" spans="2:63" x14ac:dyDescent="0.4">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c r="BI130" s="84"/>
      <c r="BJ130" s="84"/>
      <c r="BK130" s="84"/>
    </row>
    <row r="131" spans="2:63" x14ac:dyDescent="0.4">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c r="BI131" s="84"/>
      <c r="BJ131" s="84"/>
      <c r="BK131" s="84"/>
    </row>
    <row r="132" spans="2:63" x14ac:dyDescent="0.4">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c r="BI132" s="84"/>
      <c r="BJ132" s="84"/>
      <c r="BK132" s="84"/>
    </row>
    <row r="133" spans="2:63" x14ac:dyDescent="0.4">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c r="BI133" s="84"/>
      <c r="BJ133" s="84"/>
      <c r="BK133" s="84"/>
    </row>
    <row r="134" spans="2:63" x14ac:dyDescent="0.4">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c r="BI134" s="84"/>
      <c r="BJ134" s="84"/>
      <c r="BK134" s="84"/>
    </row>
    <row r="135" spans="2:63" x14ac:dyDescent="0.4">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c r="BI135" s="84"/>
      <c r="BJ135" s="84"/>
      <c r="BK135" s="84"/>
    </row>
    <row r="136" spans="2:63" x14ac:dyDescent="0.4">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c r="BI136" s="84"/>
      <c r="BJ136" s="84"/>
      <c r="BK136" s="84"/>
    </row>
    <row r="137" spans="2:63" x14ac:dyDescent="0.4">
      <c r="B137" s="84"/>
      <c r="C137" s="84"/>
      <c r="D137" s="84"/>
      <c r="E137" s="84"/>
      <c r="F137" s="84"/>
      <c r="G137" s="84"/>
      <c r="H137" s="84"/>
      <c r="I137" s="84"/>
    </row>
    <row r="138" spans="2:63" x14ac:dyDescent="0.4">
      <c r="B138" s="84"/>
      <c r="C138" s="84"/>
      <c r="D138" s="84"/>
      <c r="E138" s="84"/>
      <c r="F138" s="84"/>
      <c r="G138" s="84"/>
      <c r="H138" s="84"/>
      <c r="I138" s="84"/>
    </row>
    <row r="139" spans="2:63" x14ac:dyDescent="0.4">
      <c r="B139" s="84"/>
      <c r="C139" s="84"/>
      <c r="D139" s="84"/>
      <c r="E139" s="84"/>
      <c r="F139" s="84"/>
      <c r="G139" s="84"/>
      <c r="H139" s="84"/>
      <c r="I139" s="84"/>
    </row>
    <row r="140" spans="2:63" x14ac:dyDescent="0.4">
      <c r="B140" s="84"/>
      <c r="C140" s="84"/>
      <c r="D140" s="84"/>
      <c r="E140" s="84"/>
      <c r="F140" s="84"/>
      <c r="G140" s="84"/>
      <c r="H140" s="84"/>
      <c r="I140" s="84"/>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topLeftCell="A31" zoomScale="50" zoomScaleNormal="50" workbookViewId="0">
      <selection activeCell="AC19" sqref="AC19"/>
    </sheetView>
  </sheetViews>
  <sheetFormatPr baseColWidth="10" defaultRowHeight="14.6" x14ac:dyDescent="0.4"/>
  <cols>
    <col min="2" max="18" width="5.69140625" customWidth="1"/>
    <col min="19" max="19" width="8.3828125" customWidth="1"/>
    <col min="20" max="23" width="5.69140625" customWidth="1"/>
    <col min="24" max="24" width="8.53515625" customWidth="1"/>
    <col min="25" max="26" width="5.69140625" customWidth="1"/>
    <col min="27" max="27" width="10.69140625" customWidth="1"/>
    <col min="28" max="28" width="5.69140625" customWidth="1"/>
    <col min="29" max="29" width="7.3828125" customWidth="1"/>
    <col min="30" max="33" width="5.69140625" customWidth="1"/>
    <col min="34" max="34" width="8.53515625" customWidth="1"/>
    <col min="35" max="39" width="5.69140625" customWidth="1"/>
    <col min="41" max="46" width="5.69140625" customWidth="1"/>
  </cols>
  <sheetData>
    <row r="1" spans="1:91" x14ac:dyDescent="0.4">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row>
    <row r="2" spans="1:91" ht="18" customHeight="1" x14ac:dyDescent="0.4">
      <c r="A2" s="84"/>
      <c r="B2" s="364" t="s">
        <v>160</v>
      </c>
      <c r="C2" s="365"/>
      <c r="D2" s="365"/>
      <c r="E2" s="365"/>
      <c r="F2" s="365"/>
      <c r="G2" s="365"/>
      <c r="H2" s="365"/>
      <c r="I2" s="365"/>
      <c r="J2" s="304" t="s">
        <v>2</v>
      </c>
      <c r="K2" s="304"/>
      <c r="L2" s="304"/>
      <c r="M2" s="304"/>
      <c r="N2" s="304"/>
      <c r="O2" s="304"/>
      <c r="P2" s="304"/>
      <c r="Q2" s="304"/>
      <c r="R2" s="304"/>
      <c r="S2" s="304"/>
      <c r="T2" s="304"/>
      <c r="U2" s="304"/>
      <c r="V2" s="304"/>
      <c r="W2" s="304"/>
      <c r="X2" s="304"/>
      <c r="Y2" s="304"/>
      <c r="Z2" s="304"/>
      <c r="AA2" s="304"/>
      <c r="AB2" s="304"/>
      <c r="AC2" s="304"/>
      <c r="AD2" s="304"/>
      <c r="AE2" s="304"/>
      <c r="AF2" s="304"/>
      <c r="AG2" s="304"/>
      <c r="AH2" s="304"/>
      <c r="AI2" s="304"/>
      <c r="AJ2" s="304"/>
      <c r="AK2" s="304"/>
      <c r="AL2" s="304"/>
      <c r="AM2" s="30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row>
    <row r="3" spans="1:91" ht="18.75" customHeight="1" x14ac:dyDescent="0.4">
      <c r="A3" s="84"/>
      <c r="B3" s="365"/>
      <c r="C3" s="365"/>
      <c r="D3" s="365"/>
      <c r="E3" s="365"/>
      <c r="F3" s="365"/>
      <c r="G3" s="365"/>
      <c r="H3" s="365"/>
      <c r="I3" s="365"/>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4"/>
      <c r="AI3" s="304"/>
      <c r="AJ3" s="304"/>
      <c r="AK3" s="304"/>
      <c r="AL3" s="304"/>
      <c r="AM3" s="30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row>
    <row r="4" spans="1:91" ht="15" customHeight="1" x14ac:dyDescent="0.4">
      <c r="A4" s="84"/>
      <c r="B4" s="365"/>
      <c r="C4" s="365"/>
      <c r="D4" s="365"/>
      <c r="E4" s="365"/>
      <c r="F4" s="365"/>
      <c r="G4" s="365"/>
      <c r="H4" s="365"/>
      <c r="I4" s="365"/>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4"/>
      <c r="AK4" s="304"/>
      <c r="AL4" s="304"/>
      <c r="AM4" s="30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row>
    <row r="5" spans="1:91" ht="15" thickBot="1" x14ac:dyDescent="0.45">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row>
    <row r="6" spans="1:91" ht="15" customHeight="1" x14ac:dyDescent="0.45">
      <c r="A6" s="84"/>
      <c r="B6" s="250" t="s">
        <v>4</v>
      </c>
      <c r="C6" s="250"/>
      <c r="D6" s="251"/>
      <c r="E6" s="347" t="s">
        <v>116</v>
      </c>
      <c r="F6" s="348"/>
      <c r="G6" s="348"/>
      <c r="H6" s="348"/>
      <c r="I6" s="366"/>
      <c r="J6" s="46" t="str">
        <f>IF(AND('Mapa final'!$Y$10="Muy Alta",'Mapa final'!$AA$10="Leve"),CONCATENATE("R1C",'Mapa final'!$O$10),"")</f>
        <v/>
      </c>
      <c r="K6" s="47" t="e">
        <f>IF(AND('Mapa final'!#REF!="Muy Alta",'Mapa final'!#REF!="Leve"),CONCATENATE("R1C",'Mapa final'!#REF!),"")</f>
        <v>#REF!</v>
      </c>
      <c r="L6" s="47" t="e">
        <f>IF(AND('Mapa final'!#REF!="Muy Alta",'Mapa final'!#REF!="Leve"),CONCATENATE("R1C",'Mapa final'!#REF!),"")</f>
        <v>#REF!</v>
      </c>
      <c r="M6" s="47" t="e">
        <f>IF(AND('Mapa final'!#REF!="Muy Alta",'Mapa final'!#REF!="Leve"),CONCATENATE("R1C",'Mapa final'!#REF!),"")</f>
        <v>#REF!</v>
      </c>
      <c r="N6" s="47" t="e">
        <f>IF(AND('Mapa final'!#REF!="Muy Alta",'Mapa final'!#REF!="Leve"),CONCATENATE("R1C",'Mapa final'!#REF!),"")</f>
        <v>#REF!</v>
      </c>
      <c r="O6" s="48" t="e">
        <f>IF(AND('Mapa final'!#REF!="Muy Alta",'Mapa final'!#REF!="Leve"),CONCATENATE("R1C",'Mapa final'!#REF!),"")</f>
        <v>#REF!</v>
      </c>
      <c r="P6" s="46" t="str">
        <f>IF(AND('Mapa final'!$Y$10="Muy Alta",'Mapa final'!$AA$10="Menor"),CONCATENATE("R1C",'Mapa final'!$O$10),"")</f>
        <v/>
      </c>
      <c r="Q6" s="47" t="e">
        <f>IF(AND('Mapa final'!#REF!="Muy Alta",'Mapa final'!#REF!="Menor"),CONCATENATE("R1C",'Mapa final'!#REF!),"")</f>
        <v>#REF!</v>
      </c>
      <c r="R6" s="47" t="e">
        <f>IF(AND('Mapa final'!#REF!="Muy Alta",'Mapa final'!#REF!="Menor"),CONCATENATE("R1C",'Mapa final'!#REF!),"")</f>
        <v>#REF!</v>
      </c>
      <c r="S6" s="47" t="e">
        <f>IF(AND('Mapa final'!#REF!="Muy Alta",'Mapa final'!#REF!="Menor"),CONCATENATE("R1C",'Mapa final'!#REF!),"")</f>
        <v>#REF!</v>
      </c>
      <c r="T6" s="47" t="e">
        <f>IF(AND('Mapa final'!#REF!="Muy Alta",'Mapa final'!#REF!="Menor"),CONCATENATE("R1C",'Mapa final'!#REF!),"")</f>
        <v>#REF!</v>
      </c>
      <c r="U6" s="48" t="e">
        <f>IF(AND('Mapa final'!#REF!="Muy Alta",'Mapa final'!#REF!="Menor"),CONCATENATE("R1C",'Mapa final'!#REF!),"")</f>
        <v>#REF!</v>
      </c>
      <c r="V6" s="46" t="str">
        <f>IF(AND('Mapa final'!$Y$10="Muy Alta",'Mapa final'!$AA$10="Moderado"),CONCATENATE("R1C",'Mapa final'!$O$10),"")</f>
        <v/>
      </c>
      <c r="W6" s="47" t="e">
        <f>IF(AND('Mapa final'!#REF!="Muy Alta",'Mapa final'!#REF!="Moderado"),CONCATENATE("R1C",'Mapa final'!#REF!),"")</f>
        <v>#REF!</v>
      </c>
      <c r="X6" s="47" t="e">
        <f>IF(AND('Mapa final'!#REF!="Muy Alta",'Mapa final'!#REF!="Moderado"),CONCATENATE("R1C",'Mapa final'!#REF!),"")</f>
        <v>#REF!</v>
      </c>
      <c r="Y6" s="47" t="e">
        <f>IF(AND('Mapa final'!#REF!="Muy Alta",'Mapa final'!#REF!="Moderado"),CONCATENATE("R1C",'Mapa final'!#REF!),"")</f>
        <v>#REF!</v>
      </c>
      <c r="Z6" s="47" t="e">
        <f>IF(AND('Mapa final'!#REF!="Muy Alta",'Mapa final'!#REF!="Moderado"),CONCATENATE("R1C",'Mapa final'!#REF!),"")</f>
        <v>#REF!</v>
      </c>
      <c r="AA6" s="48" t="e">
        <f>IF(AND('Mapa final'!#REF!="Muy Alta",'Mapa final'!#REF!="Moderado"),CONCATENATE("R1C",'Mapa final'!#REF!),"")</f>
        <v>#REF!</v>
      </c>
      <c r="AB6" s="46" t="str">
        <f>IF(AND('Mapa final'!$Y$10="Muy Alta",'Mapa final'!$AA$10="Mayor"),CONCATENATE("R1C",'Mapa final'!$O$10),"")</f>
        <v/>
      </c>
      <c r="AC6" s="47" t="e">
        <f>IF(AND('Mapa final'!#REF!="Muy Alta",'Mapa final'!#REF!="Mayor"),CONCATENATE("R1C",'Mapa final'!#REF!),"")</f>
        <v>#REF!</v>
      </c>
      <c r="AD6" s="47" t="e">
        <f>IF(AND('Mapa final'!#REF!="Muy Alta",'Mapa final'!#REF!="Mayor"),CONCATENATE("R1C",'Mapa final'!#REF!),"")</f>
        <v>#REF!</v>
      </c>
      <c r="AE6" s="47" t="e">
        <f>IF(AND('Mapa final'!#REF!="Muy Alta",'Mapa final'!#REF!="Mayor"),CONCATENATE("R1C",'Mapa final'!#REF!),"")</f>
        <v>#REF!</v>
      </c>
      <c r="AF6" s="47" t="e">
        <f>IF(AND('Mapa final'!#REF!="Muy Alta",'Mapa final'!#REF!="Mayor"),CONCATENATE("R1C",'Mapa final'!#REF!),"")</f>
        <v>#REF!</v>
      </c>
      <c r="AG6" s="48" t="e">
        <f>IF(AND('Mapa final'!#REF!="Muy Alta",'Mapa final'!#REF!="Mayor"),CONCATENATE("R1C",'Mapa final'!#REF!),"")</f>
        <v>#REF!</v>
      </c>
      <c r="AH6" s="49" t="str">
        <f>IF(AND('Mapa final'!$Y$10="Muy Alta",'Mapa final'!$AA$10="Catastrófico"),CONCATENATE("R1C",'Mapa final'!$O$10),"")</f>
        <v/>
      </c>
      <c r="AI6" s="50" t="e">
        <f>IF(AND('Mapa final'!#REF!="Muy Alta",'Mapa final'!#REF!="Catastrófico"),CONCATENATE("R1C",'Mapa final'!#REF!),"")</f>
        <v>#REF!</v>
      </c>
      <c r="AJ6" s="50" t="e">
        <f>IF(AND('Mapa final'!#REF!="Muy Alta",'Mapa final'!#REF!="Catastrófico"),CONCATENATE("R1C",'Mapa final'!#REF!),"")</f>
        <v>#REF!</v>
      </c>
      <c r="AK6" s="50" t="e">
        <f>IF(AND('Mapa final'!#REF!="Muy Alta",'Mapa final'!#REF!="Catastrófico"),CONCATENATE("R1C",'Mapa final'!#REF!),"")</f>
        <v>#REF!</v>
      </c>
      <c r="AL6" s="50" t="e">
        <f>IF(AND('Mapa final'!#REF!="Muy Alta",'Mapa final'!#REF!="Catastrófico"),CONCATENATE("R1C",'Mapa final'!#REF!),"")</f>
        <v>#REF!</v>
      </c>
      <c r="AM6" s="51" t="e">
        <f>IF(AND('Mapa final'!#REF!="Muy Alta",'Mapa final'!#REF!="Catastrófico"),CONCATENATE("R1C",'Mapa final'!#REF!),"")</f>
        <v>#REF!</v>
      </c>
      <c r="AN6" s="84"/>
      <c r="AO6" s="355" t="s">
        <v>79</v>
      </c>
      <c r="AP6" s="356"/>
      <c r="AQ6" s="356"/>
      <c r="AR6" s="356"/>
      <c r="AS6" s="356"/>
      <c r="AT6" s="357"/>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row>
    <row r="7" spans="1:91" ht="15" customHeight="1" x14ac:dyDescent="0.45">
      <c r="A7" s="84"/>
      <c r="B7" s="250"/>
      <c r="C7" s="250"/>
      <c r="D7" s="251"/>
      <c r="E7" s="351"/>
      <c r="F7" s="352"/>
      <c r="G7" s="352"/>
      <c r="H7" s="352"/>
      <c r="I7" s="367"/>
      <c r="J7" s="52" t="str">
        <f>IF(AND('Mapa final'!$Y$11="Muy Alta",'Mapa final'!$AA$11="Leve"),CONCATENATE("R2C",'Mapa final'!$O$11),"")</f>
        <v/>
      </c>
      <c r="K7" s="53" t="str">
        <f>IF(AND('Mapa final'!$Y$12="Muy Alta",'Mapa final'!$AA$12="Leve"),CONCATENATE("R2C",'Mapa final'!$O$12),"")</f>
        <v/>
      </c>
      <c r="L7" s="53" t="str">
        <f>IF(AND('Mapa final'!$Y$13="Muy Alta",'Mapa final'!$AA$13="Leve"),CONCATENATE("R2C",'Mapa final'!$O$13),"")</f>
        <v/>
      </c>
      <c r="M7" s="53" t="str">
        <f>IF(AND('Mapa final'!$Y$14="Muy Alta",'Mapa final'!$AA$14="Leve"),CONCATENATE("R2C",'Mapa final'!$O$14),"")</f>
        <v/>
      </c>
      <c r="N7" s="53" t="str">
        <f>IF(AND('Mapa final'!$Y$15="Muy Alta",'Mapa final'!$AA$15="Leve"),CONCATENATE("R2C",'Mapa final'!$O$15),"")</f>
        <v/>
      </c>
      <c r="O7" s="54" t="str">
        <f>IF(AND('Mapa final'!$Y$16="Muy Alta",'Mapa final'!$AA$16="Leve"),CONCATENATE("R2C",'Mapa final'!$O$16),"")</f>
        <v/>
      </c>
      <c r="P7" s="52" t="str">
        <f>IF(AND('Mapa final'!$Y$11="Muy Alta",'Mapa final'!$AA$11="Menor"),CONCATENATE("R2C",'Mapa final'!$O$11),"")</f>
        <v/>
      </c>
      <c r="Q7" s="53" t="str">
        <f>IF(AND('Mapa final'!$Y$12="Muy Alta",'Mapa final'!$AA$12="Menor"),CONCATENATE("R2C",'Mapa final'!$O$12),"")</f>
        <v/>
      </c>
      <c r="R7" s="53" t="str">
        <f>IF(AND('Mapa final'!$Y$13="Muy Alta",'Mapa final'!$AA$13="Menor"),CONCATENATE("R2C",'Mapa final'!$O$13),"")</f>
        <v/>
      </c>
      <c r="S7" s="53" t="str">
        <f>IF(AND('Mapa final'!$Y$14="Muy Alta",'Mapa final'!$AA$14="Menor"),CONCATENATE("R2C",'Mapa final'!$O$14),"")</f>
        <v/>
      </c>
      <c r="T7" s="53" t="str">
        <f>IF(AND('Mapa final'!$Y$15="Muy Alta",'Mapa final'!$AA$15="Menor"),CONCATENATE("R2C",'Mapa final'!$O$15),"")</f>
        <v/>
      </c>
      <c r="U7" s="54" t="str">
        <f>IF(AND('Mapa final'!$Y$16="Muy Alta",'Mapa final'!$AA$16="Menor"),CONCATENATE("R2C",'Mapa final'!$O$16),"")</f>
        <v/>
      </c>
      <c r="V7" s="52" t="str">
        <f>IF(AND('Mapa final'!$Y$11="Muy Alta",'Mapa final'!$AA$11="Moderado"),CONCATENATE("R2C",'Mapa final'!$O$11),"")</f>
        <v/>
      </c>
      <c r="W7" s="53" t="str">
        <f>IF(AND('Mapa final'!$Y$12="Muy Alta",'Mapa final'!$AA$12="Moderado"),CONCATENATE("R2C",'Mapa final'!$O$12),"")</f>
        <v/>
      </c>
      <c r="X7" s="53" t="str">
        <f>IF(AND('Mapa final'!$Y$13="Muy Alta",'Mapa final'!$AA$13="Moderado"),CONCATENATE("R2C",'Mapa final'!$O$13),"")</f>
        <v/>
      </c>
      <c r="Y7" s="53" t="str">
        <f>IF(AND('Mapa final'!$Y$14="Muy Alta",'Mapa final'!$AA$14="Moderado"),CONCATENATE("R2C",'Mapa final'!$O$14),"")</f>
        <v/>
      </c>
      <c r="Z7" s="53" t="str">
        <f>IF(AND('Mapa final'!$Y$15="Muy Alta",'Mapa final'!$AA$15="Moderado"),CONCATENATE("R2C",'Mapa final'!$O$15),"")</f>
        <v/>
      </c>
      <c r="AA7" s="54" t="str">
        <f>IF(AND('Mapa final'!$Y$16="Muy Alta",'Mapa final'!$AA$16="Moderado"),CONCATENATE("R2C",'Mapa final'!$O$16),"")</f>
        <v/>
      </c>
      <c r="AB7" s="52" t="str">
        <f>IF(AND('Mapa final'!$Y$11="Muy Alta",'Mapa final'!$AA$11="Mayor"),CONCATENATE("R2C",'Mapa final'!$O$11),"")</f>
        <v/>
      </c>
      <c r="AC7" s="53" t="str">
        <f>IF(AND('Mapa final'!$Y$12="Muy Alta",'Mapa final'!$AA$12="Mayor"),CONCATENATE("R2C",'Mapa final'!$O$12),"")</f>
        <v/>
      </c>
      <c r="AD7" s="53" t="str">
        <f>IF(AND('Mapa final'!$Y$13="Muy Alta",'Mapa final'!$AA$13="Mayor"),CONCATENATE("R2C",'Mapa final'!$O$13),"")</f>
        <v/>
      </c>
      <c r="AE7" s="53" t="str">
        <f>IF(AND('Mapa final'!$Y$14="Muy Alta",'Mapa final'!$AA$14="Mayor"),CONCATENATE("R2C",'Mapa final'!$O$14),"")</f>
        <v/>
      </c>
      <c r="AF7" s="53" t="str">
        <f>IF(AND('Mapa final'!$Y$15="Muy Alta",'Mapa final'!$AA$15="Mayor"),CONCATENATE("R2C",'Mapa final'!$O$15),"")</f>
        <v/>
      </c>
      <c r="AG7" s="54" t="str">
        <f>IF(AND('Mapa final'!$Y$16="Muy Alta",'Mapa final'!$AA$16="Mayor"),CONCATENATE("R2C",'Mapa final'!$O$16),"")</f>
        <v/>
      </c>
      <c r="AH7" s="55" t="str">
        <f>IF(AND('Mapa final'!$Y$11="Muy Alta",'Mapa final'!$AA$11="Catastrófico"),CONCATENATE("R2C",'Mapa final'!$O$11),"")</f>
        <v/>
      </c>
      <c r="AI7" s="56" t="str">
        <f>IF(AND('Mapa final'!$Y$12="Muy Alta",'Mapa final'!$AA$12="Catastrófico"),CONCATENATE("R2C",'Mapa final'!$O$12),"")</f>
        <v/>
      </c>
      <c r="AJ7" s="56" t="str">
        <f>IF(AND('Mapa final'!$Y$13="Muy Alta",'Mapa final'!$AA$13="Catastrófico"),CONCATENATE("R2C",'Mapa final'!$O$13),"")</f>
        <v/>
      </c>
      <c r="AK7" s="56" t="str">
        <f>IF(AND('Mapa final'!$Y$14="Muy Alta",'Mapa final'!$AA$14="Catastrófico"),CONCATENATE("R2C",'Mapa final'!$O$14),"")</f>
        <v/>
      </c>
      <c r="AL7" s="56" t="str">
        <f>IF(AND('Mapa final'!$Y$15="Muy Alta",'Mapa final'!$AA$15="Catastrófico"),CONCATENATE("R2C",'Mapa final'!$O$15),"")</f>
        <v/>
      </c>
      <c r="AM7" s="57" t="str">
        <f>IF(AND('Mapa final'!$Y$16="Muy Alta",'Mapa final'!$AA$16="Catastrófico"),CONCATENATE("R2C",'Mapa final'!$O$16),"")</f>
        <v/>
      </c>
      <c r="AN7" s="84"/>
      <c r="AO7" s="358"/>
      <c r="AP7" s="359"/>
      <c r="AQ7" s="359"/>
      <c r="AR7" s="359"/>
      <c r="AS7" s="359"/>
      <c r="AT7" s="360"/>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row>
    <row r="8" spans="1:91" ht="15" customHeight="1" x14ac:dyDescent="0.45">
      <c r="A8" s="84"/>
      <c r="B8" s="250"/>
      <c r="C8" s="250"/>
      <c r="D8" s="251"/>
      <c r="E8" s="351"/>
      <c r="F8" s="352"/>
      <c r="G8" s="352"/>
      <c r="H8" s="352"/>
      <c r="I8" s="367"/>
      <c r="J8" s="52" t="str">
        <f>IF(AND('Mapa final'!$Y$17="Muy Alta",'Mapa final'!$AA$17="Leve"),CONCATENATE("R3C",'Mapa final'!$O$17),"")</f>
        <v/>
      </c>
      <c r="K8" s="53" t="str">
        <f>IF(AND('Mapa final'!$Y$18="Muy Alta",'Mapa final'!$AA$18="Leve"),CONCATENATE("R3C",'Mapa final'!$O$18),"")</f>
        <v/>
      </c>
      <c r="L8" s="53" t="str">
        <f>IF(AND('Mapa final'!$Y$19="Muy Alta",'Mapa final'!$AA$19="Leve"),CONCATENATE("R3C",'Mapa final'!$O$19),"")</f>
        <v/>
      </c>
      <c r="M8" s="53" t="str">
        <f>IF(AND('Mapa final'!$Y$20="Muy Alta",'Mapa final'!$AA$20="Leve"),CONCATENATE("R3C",'Mapa final'!$O$20),"")</f>
        <v/>
      </c>
      <c r="N8" s="53" t="str">
        <f>IF(AND('Mapa final'!$Y$21="Muy Alta",'Mapa final'!$AA$21="Leve"),CONCATENATE("R3C",'Mapa final'!$O$21),"")</f>
        <v/>
      </c>
      <c r="O8" s="54" t="str">
        <f>IF(AND('Mapa final'!$Y$22="Muy Alta",'Mapa final'!$AA$22="Leve"),CONCATENATE("R3C",'Mapa final'!$O$22),"")</f>
        <v/>
      </c>
      <c r="P8" s="52" t="str">
        <f>IF(AND('Mapa final'!$Y$17="Muy Alta",'Mapa final'!$AA$17="Menor"),CONCATENATE("R3C",'Mapa final'!$O$17),"")</f>
        <v/>
      </c>
      <c r="Q8" s="53" t="str">
        <f>IF(AND('Mapa final'!$Y$18="Muy Alta",'Mapa final'!$AA$18="Menor"),CONCATENATE("R3C",'Mapa final'!$O$18),"")</f>
        <v/>
      </c>
      <c r="R8" s="53" t="str">
        <f>IF(AND('Mapa final'!$Y$19="Muy Alta",'Mapa final'!$AA$19="Menor"),CONCATENATE("R3C",'Mapa final'!$O$19),"")</f>
        <v/>
      </c>
      <c r="S8" s="53" t="str">
        <f>IF(AND('Mapa final'!$Y$20="Muy Alta",'Mapa final'!$AA$20="Menor"),CONCATENATE("R3C",'Mapa final'!$O$20),"")</f>
        <v/>
      </c>
      <c r="T8" s="53" t="str">
        <f>IF(AND('Mapa final'!$Y$21="Muy Alta",'Mapa final'!$AA$21="Menor"),CONCATENATE("R3C",'Mapa final'!$O$21),"")</f>
        <v/>
      </c>
      <c r="U8" s="54" t="str">
        <f>IF(AND('Mapa final'!$Y$22="Muy Alta",'Mapa final'!$AA$22="Menor"),CONCATENATE("R3C",'Mapa final'!$O$22),"")</f>
        <v/>
      </c>
      <c r="V8" s="52" t="str">
        <f>IF(AND('Mapa final'!$Y$17="Muy Alta",'Mapa final'!$AA$17="Moderado"),CONCATENATE("R3C",'Mapa final'!$O$17),"")</f>
        <v/>
      </c>
      <c r="W8" s="53" t="str">
        <f>IF(AND('Mapa final'!$Y$18="Muy Alta",'Mapa final'!$AA$18="Moderado"),CONCATENATE("R3C",'Mapa final'!$O$18),"")</f>
        <v/>
      </c>
      <c r="X8" s="53" t="str">
        <f>IF(AND('Mapa final'!$Y$19="Muy Alta",'Mapa final'!$AA$19="Moderado"),CONCATENATE("R3C",'Mapa final'!$O$19),"")</f>
        <v/>
      </c>
      <c r="Y8" s="53" t="str">
        <f>IF(AND('Mapa final'!$Y$20="Muy Alta",'Mapa final'!$AA$20="Moderado"),CONCATENATE("R3C",'Mapa final'!$O$20),"")</f>
        <v/>
      </c>
      <c r="Z8" s="53" t="str">
        <f>IF(AND('Mapa final'!$Y$21="Muy Alta",'Mapa final'!$AA$21="Moderado"),CONCATENATE("R3C",'Mapa final'!$O$21),"")</f>
        <v/>
      </c>
      <c r="AA8" s="54" t="str">
        <f>IF(AND('Mapa final'!$Y$22="Muy Alta",'Mapa final'!$AA$22="Moderado"),CONCATENATE("R3C",'Mapa final'!$O$22),"")</f>
        <v/>
      </c>
      <c r="AB8" s="52" t="str">
        <f>IF(AND('Mapa final'!$Y$17="Muy Alta",'Mapa final'!$AA$17="Mayor"),CONCATENATE("R3C",'Mapa final'!$O$17),"")</f>
        <v/>
      </c>
      <c r="AC8" s="53" t="str">
        <f>IF(AND('Mapa final'!$Y$18="Muy Alta",'Mapa final'!$AA$18="Mayor"),CONCATENATE("R3C",'Mapa final'!$O$18),"")</f>
        <v/>
      </c>
      <c r="AD8" s="53" t="str">
        <f>IF(AND('Mapa final'!$Y$19="Muy Alta",'Mapa final'!$AA$19="Mayor"),CONCATENATE("R3C",'Mapa final'!$O$19),"")</f>
        <v/>
      </c>
      <c r="AE8" s="53" t="str">
        <f>IF(AND('Mapa final'!$Y$20="Muy Alta",'Mapa final'!$AA$20="Mayor"),CONCATENATE("R3C",'Mapa final'!$O$20),"")</f>
        <v/>
      </c>
      <c r="AF8" s="53" t="str">
        <f>IF(AND('Mapa final'!$Y$21="Muy Alta",'Mapa final'!$AA$21="Mayor"),CONCATENATE("R3C",'Mapa final'!$O$21),"")</f>
        <v/>
      </c>
      <c r="AG8" s="54" t="str">
        <f>IF(AND('Mapa final'!$Y$22="Muy Alta",'Mapa final'!$AA$22="Mayor"),CONCATENATE("R3C",'Mapa final'!$O$22),"")</f>
        <v/>
      </c>
      <c r="AH8" s="55" t="str">
        <f>IF(AND('Mapa final'!$Y$17="Muy Alta",'Mapa final'!$AA$17="Catastrófico"),CONCATENATE("R3C",'Mapa final'!$O$17),"")</f>
        <v/>
      </c>
      <c r="AI8" s="56" t="str">
        <f>IF(AND('Mapa final'!$Y$18="Muy Alta",'Mapa final'!$AA$18="Catastrófico"),CONCATENATE("R3C",'Mapa final'!$O$18),"")</f>
        <v/>
      </c>
      <c r="AJ8" s="56" t="str">
        <f>IF(AND('Mapa final'!$Y$19="Muy Alta",'Mapa final'!$AA$19="Catastrófico"),CONCATENATE("R3C",'Mapa final'!$O$19),"")</f>
        <v/>
      </c>
      <c r="AK8" s="56" t="str">
        <f>IF(AND('Mapa final'!$Y$20="Muy Alta",'Mapa final'!$AA$20="Catastrófico"),CONCATENATE("R3C",'Mapa final'!$O$20),"")</f>
        <v/>
      </c>
      <c r="AL8" s="56" t="str">
        <f>IF(AND('Mapa final'!$Y$21="Muy Alta",'Mapa final'!$AA$21="Catastrófico"),CONCATENATE("R3C",'Mapa final'!$O$21),"")</f>
        <v/>
      </c>
      <c r="AM8" s="57" t="str">
        <f>IF(AND('Mapa final'!$Y$22="Muy Alta",'Mapa final'!$AA$22="Catastrófico"),CONCATENATE("R3C",'Mapa final'!$O$22),"")</f>
        <v/>
      </c>
      <c r="AN8" s="84"/>
      <c r="AO8" s="358"/>
      <c r="AP8" s="359"/>
      <c r="AQ8" s="359"/>
      <c r="AR8" s="359"/>
      <c r="AS8" s="359"/>
      <c r="AT8" s="360"/>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row>
    <row r="9" spans="1:91" ht="15" customHeight="1" x14ac:dyDescent="0.45">
      <c r="A9" s="84"/>
      <c r="B9" s="250"/>
      <c r="C9" s="250"/>
      <c r="D9" s="251"/>
      <c r="E9" s="351"/>
      <c r="F9" s="352"/>
      <c r="G9" s="352"/>
      <c r="H9" s="352"/>
      <c r="I9" s="367"/>
      <c r="J9" s="52" t="str">
        <f>IF(AND('Mapa final'!$Y$23="Muy Alta",'Mapa final'!$AA$23="Leve"),CONCATENATE("R4C",'Mapa final'!$O$23),"")</f>
        <v/>
      </c>
      <c r="K9" s="53" t="str">
        <f>IF(AND('Mapa final'!$Y$24="Muy Alta",'Mapa final'!$AA$24="Leve"),CONCATENATE("R4C",'Mapa final'!$O$24),"")</f>
        <v/>
      </c>
      <c r="L9" s="58" t="str">
        <f>IF(AND('Mapa final'!$Y$25="Muy Alta",'Mapa final'!$AA$25="Leve"),CONCATENATE("R4C",'Mapa final'!$O$25),"")</f>
        <v/>
      </c>
      <c r="M9" s="58" t="str">
        <f>IF(AND('Mapa final'!$Y$26="Muy Alta",'Mapa final'!$AA$26="Leve"),CONCATENATE("R4C",'Mapa final'!$O$26),"")</f>
        <v/>
      </c>
      <c r="N9" s="58" t="str">
        <f>IF(AND('Mapa final'!$Y$27="Muy Alta",'Mapa final'!$AA$27="Leve"),CONCATENATE("R4C",'Mapa final'!$O$27),"")</f>
        <v/>
      </c>
      <c r="O9" s="54" t="str">
        <f>IF(AND('Mapa final'!$Y$28="Muy Alta",'Mapa final'!$AA$28="Leve"),CONCATENATE("R4C",'Mapa final'!$O$28),"")</f>
        <v/>
      </c>
      <c r="P9" s="52" t="str">
        <f>IF(AND('Mapa final'!$Y$23="Muy Alta",'Mapa final'!$AA$23="Menor"),CONCATENATE("R4C",'Mapa final'!$O$23),"")</f>
        <v/>
      </c>
      <c r="Q9" s="53" t="str">
        <f>IF(AND('Mapa final'!$Y$24="Muy Alta",'Mapa final'!$AA$24="Menor"),CONCATENATE("R4C",'Mapa final'!$O$24),"")</f>
        <v/>
      </c>
      <c r="R9" s="58" t="str">
        <f>IF(AND('Mapa final'!$Y$25="Muy Alta",'Mapa final'!$AA$25="Menor"),CONCATENATE("R4C",'Mapa final'!$O$25),"")</f>
        <v/>
      </c>
      <c r="S9" s="58" t="str">
        <f>IF(AND('Mapa final'!$Y$26="Muy Alta",'Mapa final'!$AA$26="Menor"),CONCATENATE("R4C",'Mapa final'!$O$26),"")</f>
        <v/>
      </c>
      <c r="T9" s="58" t="str">
        <f>IF(AND('Mapa final'!$Y$27="Muy Alta",'Mapa final'!$AA$27="Menor"),CONCATENATE("R4C",'Mapa final'!$O$27),"")</f>
        <v/>
      </c>
      <c r="U9" s="54" t="str">
        <f>IF(AND('Mapa final'!$Y$28="Muy Alta",'Mapa final'!$AA$28="Menor"),CONCATENATE("R4C",'Mapa final'!$O$28),"")</f>
        <v/>
      </c>
      <c r="V9" s="52" t="str">
        <f>IF(AND('Mapa final'!$Y$23="Muy Alta",'Mapa final'!$AA$23="Moderado"),CONCATENATE("R4C",'Mapa final'!$O$23),"")</f>
        <v/>
      </c>
      <c r="W9" s="53" t="str">
        <f>IF(AND('Mapa final'!$Y$24="Muy Alta",'Mapa final'!$AA$24="Moderado"),CONCATENATE("R4C",'Mapa final'!$O$24),"")</f>
        <v/>
      </c>
      <c r="X9" s="58" t="str">
        <f>IF(AND('Mapa final'!$Y$25="Muy Alta",'Mapa final'!$AA$25="Moderado"),CONCATENATE("R4C",'Mapa final'!$O$25),"")</f>
        <v/>
      </c>
      <c r="Y9" s="58" t="str">
        <f>IF(AND('Mapa final'!$Y$26="Muy Alta",'Mapa final'!$AA$26="Moderado"),CONCATENATE("R4C",'Mapa final'!$O$26),"")</f>
        <v/>
      </c>
      <c r="Z9" s="58" t="str">
        <f>IF(AND('Mapa final'!$Y$27="Muy Alta",'Mapa final'!$AA$27="Moderado"),CONCATENATE("R4C",'Mapa final'!$O$27),"")</f>
        <v/>
      </c>
      <c r="AA9" s="54" t="str">
        <f>IF(AND('Mapa final'!$Y$28="Muy Alta",'Mapa final'!$AA$28="Moderado"),CONCATENATE("R4C",'Mapa final'!$O$28),"")</f>
        <v/>
      </c>
      <c r="AB9" s="52" t="str">
        <f>IF(AND('Mapa final'!$Y$23="Muy Alta",'Mapa final'!$AA$23="Mayor"),CONCATENATE("R4C",'Mapa final'!$O$23),"")</f>
        <v/>
      </c>
      <c r="AC9" s="53" t="str">
        <f>IF(AND('Mapa final'!$Y$24="Muy Alta",'Mapa final'!$AA$24="Mayor"),CONCATENATE("R4C",'Mapa final'!$O$24),"")</f>
        <v/>
      </c>
      <c r="AD9" s="58" t="str">
        <f>IF(AND('Mapa final'!$Y$25="Muy Alta",'Mapa final'!$AA$25="Mayor"),CONCATENATE("R4C",'Mapa final'!$O$25),"")</f>
        <v/>
      </c>
      <c r="AE9" s="58" t="str">
        <f>IF(AND('Mapa final'!$Y$26="Muy Alta",'Mapa final'!$AA$26="Mayor"),CONCATENATE("R4C",'Mapa final'!$O$26),"")</f>
        <v/>
      </c>
      <c r="AF9" s="58" t="str">
        <f>IF(AND('Mapa final'!$Y$27="Muy Alta",'Mapa final'!$AA$27="Mayor"),CONCATENATE("R4C",'Mapa final'!$O$27),"")</f>
        <v/>
      </c>
      <c r="AG9" s="54" t="str">
        <f>IF(AND('Mapa final'!$Y$28="Muy Alta",'Mapa final'!$AA$28="Mayor"),CONCATENATE("R4C",'Mapa final'!$O$28),"")</f>
        <v/>
      </c>
      <c r="AH9" s="55" t="str">
        <f>IF(AND('Mapa final'!$Y$23="Muy Alta",'Mapa final'!$AA$23="Catastrófico"),CONCATENATE("R4C",'Mapa final'!$O$23),"")</f>
        <v/>
      </c>
      <c r="AI9" s="56" t="str">
        <f>IF(AND('Mapa final'!$Y$24="Muy Alta",'Mapa final'!$AA$24="Catastrófico"),CONCATENATE("R4C",'Mapa final'!$O$24),"")</f>
        <v/>
      </c>
      <c r="AJ9" s="56" t="str">
        <f>IF(AND('Mapa final'!$Y$25="Muy Alta",'Mapa final'!$AA$25="Catastrófico"),CONCATENATE("R4C",'Mapa final'!$O$25),"")</f>
        <v/>
      </c>
      <c r="AK9" s="56" t="str">
        <f>IF(AND('Mapa final'!$Y$26="Muy Alta",'Mapa final'!$AA$26="Catastrófico"),CONCATENATE("R4C",'Mapa final'!$O$26),"")</f>
        <v/>
      </c>
      <c r="AL9" s="56" t="str">
        <f>IF(AND('Mapa final'!$Y$27="Muy Alta",'Mapa final'!$AA$27="Catastrófico"),CONCATENATE("R4C",'Mapa final'!$O$27),"")</f>
        <v/>
      </c>
      <c r="AM9" s="57" t="str">
        <f>IF(AND('Mapa final'!$Y$28="Muy Alta",'Mapa final'!$AA$28="Catastrófico"),CONCATENATE("R4C",'Mapa final'!$O$28),"")</f>
        <v/>
      </c>
      <c r="AN9" s="84"/>
      <c r="AO9" s="358"/>
      <c r="AP9" s="359"/>
      <c r="AQ9" s="359"/>
      <c r="AR9" s="359"/>
      <c r="AS9" s="359"/>
      <c r="AT9" s="360"/>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row>
    <row r="10" spans="1:91" ht="15" customHeight="1" x14ac:dyDescent="0.45">
      <c r="A10" s="84"/>
      <c r="B10" s="250"/>
      <c r="C10" s="250"/>
      <c r="D10" s="251"/>
      <c r="E10" s="351"/>
      <c r="F10" s="352"/>
      <c r="G10" s="352"/>
      <c r="H10" s="352"/>
      <c r="I10" s="367"/>
      <c r="J10" s="52" t="str">
        <f>IF(AND('Mapa final'!$Y$29="Muy Alta",'Mapa final'!$AA$29="Leve"),CONCATENATE("R5C",'Mapa final'!$O$29),"")</f>
        <v/>
      </c>
      <c r="K10" s="53" t="str">
        <f>IF(AND('Mapa final'!$Y$30="Muy Alta",'Mapa final'!$AA$30="Leve"),CONCATENATE("R5C",'Mapa final'!$O$30),"")</f>
        <v/>
      </c>
      <c r="L10" s="58" t="str">
        <f>IF(AND('Mapa final'!$Y$31="Muy Alta",'Mapa final'!$AA$31="Leve"),CONCATENATE("R5C",'Mapa final'!$O$31),"")</f>
        <v/>
      </c>
      <c r="M10" s="58" t="str">
        <f>IF(AND('Mapa final'!$Y$32="Muy Alta",'Mapa final'!$AA$32="Leve"),CONCATENATE("R5C",'Mapa final'!$O$32),"")</f>
        <v/>
      </c>
      <c r="N10" s="58" t="str">
        <f>IF(AND('Mapa final'!$Y$33="Muy Alta",'Mapa final'!$AA$33="Leve"),CONCATENATE("R5C",'Mapa final'!$O$33),"")</f>
        <v/>
      </c>
      <c r="O10" s="54" t="str">
        <f>IF(AND('Mapa final'!$Y$34="Muy Alta",'Mapa final'!$AA$34="Leve"),CONCATENATE("R5C",'Mapa final'!$O$34),"")</f>
        <v/>
      </c>
      <c r="P10" s="52" t="str">
        <f>IF(AND('Mapa final'!$Y$29="Muy Alta",'Mapa final'!$AA$29="Menor"),CONCATENATE("R5C",'Mapa final'!$O$29),"")</f>
        <v/>
      </c>
      <c r="Q10" s="53" t="str">
        <f>IF(AND('Mapa final'!$Y$30="Muy Alta",'Mapa final'!$AA$30="Menor"),CONCATENATE("R5C",'Mapa final'!$O$30),"")</f>
        <v/>
      </c>
      <c r="R10" s="58" t="str">
        <f>IF(AND('Mapa final'!$Y$31="Muy Alta",'Mapa final'!$AA$31="Menor"),CONCATENATE("R5C",'Mapa final'!$O$31),"")</f>
        <v/>
      </c>
      <c r="S10" s="58" t="str">
        <f>IF(AND('Mapa final'!$Y$32="Muy Alta",'Mapa final'!$AA$32="Menor"),CONCATENATE("R5C",'Mapa final'!$O$32),"")</f>
        <v/>
      </c>
      <c r="T10" s="58" t="str">
        <f>IF(AND('Mapa final'!$Y$33="Muy Alta",'Mapa final'!$AA$33="Menor"),CONCATENATE("R5C",'Mapa final'!$O$33),"")</f>
        <v/>
      </c>
      <c r="U10" s="54" t="str">
        <f>IF(AND('Mapa final'!$Y$34="Muy Alta",'Mapa final'!$AA$34="Menor"),CONCATENATE("R5C",'Mapa final'!$O$34),"")</f>
        <v/>
      </c>
      <c r="V10" s="52" t="str">
        <f>IF(AND('Mapa final'!$Y$29="Muy Alta",'Mapa final'!$AA$29="Moderado"),CONCATENATE("R5C",'Mapa final'!$O$29),"")</f>
        <v/>
      </c>
      <c r="W10" s="53" t="str">
        <f>IF(AND('Mapa final'!$Y$30="Muy Alta",'Mapa final'!$AA$30="Moderado"),CONCATENATE("R5C",'Mapa final'!$O$30),"")</f>
        <v/>
      </c>
      <c r="X10" s="58" t="str">
        <f>IF(AND('Mapa final'!$Y$31="Muy Alta",'Mapa final'!$AA$31="Moderado"),CONCATENATE("R5C",'Mapa final'!$O$31),"")</f>
        <v/>
      </c>
      <c r="Y10" s="58" t="str">
        <f>IF(AND('Mapa final'!$Y$32="Muy Alta",'Mapa final'!$AA$32="Moderado"),CONCATENATE("R5C",'Mapa final'!$O$32),"")</f>
        <v/>
      </c>
      <c r="Z10" s="58" t="str">
        <f>IF(AND('Mapa final'!$Y$33="Muy Alta",'Mapa final'!$AA$33="Moderado"),CONCATENATE("R5C",'Mapa final'!$O$33),"")</f>
        <v/>
      </c>
      <c r="AA10" s="54" t="str">
        <f>IF(AND('Mapa final'!$Y$34="Muy Alta",'Mapa final'!$AA$34="Moderado"),CONCATENATE("R5C",'Mapa final'!$O$34),"")</f>
        <v/>
      </c>
      <c r="AB10" s="52" t="str">
        <f>IF(AND('Mapa final'!$Y$29="Muy Alta",'Mapa final'!$AA$29="Mayor"),CONCATENATE("R5C",'Mapa final'!$O$29),"")</f>
        <v/>
      </c>
      <c r="AC10" s="53" t="str">
        <f>IF(AND('Mapa final'!$Y$30="Muy Alta",'Mapa final'!$AA$30="Mayor"),CONCATENATE("R5C",'Mapa final'!$O$30),"")</f>
        <v/>
      </c>
      <c r="AD10" s="58" t="str">
        <f>IF(AND('Mapa final'!$Y$31="Muy Alta",'Mapa final'!$AA$31="Mayor"),CONCATENATE("R5C",'Mapa final'!$O$31),"")</f>
        <v/>
      </c>
      <c r="AE10" s="58" t="str">
        <f>IF(AND('Mapa final'!$Y$32="Muy Alta",'Mapa final'!$AA$32="Mayor"),CONCATENATE("R5C",'Mapa final'!$O$32),"")</f>
        <v/>
      </c>
      <c r="AF10" s="58" t="str">
        <f>IF(AND('Mapa final'!$Y$33="Muy Alta",'Mapa final'!$AA$33="Mayor"),CONCATENATE("R5C",'Mapa final'!$O$33),"")</f>
        <v/>
      </c>
      <c r="AG10" s="54" t="str">
        <f>IF(AND('Mapa final'!$Y$34="Muy Alta",'Mapa final'!$AA$34="Mayor"),CONCATENATE("R5C",'Mapa final'!$O$34),"")</f>
        <v/>
      </c>
      <c r="AH10" s="55" t="str">
        <f>IF(AND('Mapa final'!$Y$29="Muy Alta",'Mapa final'!$AA$29="Catastrófico"),CONCATENATE("R5C",'Mapa final'!$O$29),"")</f>
        <v/>
      </c>
      <c r="AI10" s="56" t="str">
        <f>IF(AND('Mapa final'!$Y$30="Muy Alta",'Mapa final'!$AA$30="Catastrófico"),CONCATENATE("R5C",'Mapa final'!$O$30),"")</f>
        <v/>
      </c>
      <c r="AJ10" s="56" t="str">
        <f>IF(AND('Mapa final'!$Y$31="Muy Alta",'Mapa final'!$AA$31="Catastrófico"),CONCATENATE("R5C",'Mapa final'!$O$31),"")</f>
        <v/>
      </c>
      <c r="AK10" s="56" t="str">
        <f>IF(AND('Mapa final'!$Y$32="Muy Alta",'Mapa final'!$AA$32="Catastrófico"),CONCATENATE("R5C",'Mapa final'!$O$32),"")</f>
        <v/>
      </c>
      <c r="AL10" s="56" t="str">
        <f>IF(AND('Mapa final'!$Y$33="Muy Alta",'Mapa final'!$AA$33="Catastrófico"),CONCATENATE("R5C",'Mapa final'!$O$33),"")</f>
        <v/>
      </c>
      <c r="AM10" s="57" t="str">
        <f>IF(AND('Mapa final'!$Y$34="Muy Alta",'Mapa final'!$AA$34="Catastrófico"),CONCATENATE("R5C",'Mapa final'!$O$34),"")</f>
        <v/>
      </c>
      <c r="AN10" s="84"/>
      <c r="AO10" s="358"/>
      <c r="AP10" s="359"/>
      <c r="AQ10" s="359"/>
      <c r="AR10" s="359"/>
      <c r="AS10" s="359"/>
      <c r="AT10" s="360"/>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row>
    <row r="11" spans="1:91" ht="15" customHeight="1" x14ac:dyDescent="0.45">
      <c r="A11" s="84"/>
      <c r="B11" s="250"/>
      <c r="C11" s="250"/>
      <c r="D11" s="251"/>
      <c r="E11" s="351"/>
      <c r="F11" s="352"/>
      <c r="G11" s="352"/>
      <c r="H11" s="352"/>
      <c r="I11" s="367"/>
      <c r="J11" s="52" t="str">
        <f>IF(AND('Mapa final'!$Y$35="Muy Alta",'Mapa final'!$AA$35="Leve"),CONCATENATE("R6C",'Mapa final'!$O$35),"")</f>
        <v/>
      </c>
      <c r="K11" s="53" t="str">
        <f>IF(AND('Mapa final'!$Y$36="Muy Alta",'Mapa final'!$AA$36="Leve"),CONCATENATE("R6C",'Mapa final'!$O$36),"")</f>
        <v/>
      </c>
      <c r="L11" s="58" t="str">
        <f>IF(AND('Mapa final'!$Y$37="Muy Alta",'Mapa final'!$AA$37="Leve"),CONCATENATE("R6C",'Mapa final'!$O$37),"")</f>
        <v/>
      </c>
      <c r="M11" s="58" t="str">
        <f>IF(AND('Mapa final'!$Y$38="Muy Alta",'Mapa final'!$AA$38="Leve"),CONCATENATE("R6C",'Mapa final'!$O$38),"")</f>
        <v/>
      </c>
      <c r="N11" s="58" t="str">
        <f>IF(AND('Mapa final'!$Y$39="Muy Alta",'Mapa final'!$AA$39="Leve"),CONCATENATE("R6C",'Mapa final'!$O$39),"")</f>
        <v/>
      </c>
      <c r="O11" s="54" t="str">
        <f>IF(AND('Mapa final'!$Y$40="Muy Alta",'Mapa final'!$AA$40="Leve"),CONCATENATE("R6C",'Mapa final'!$O$40),"")</f>
        <v/>
      </c>
      <c r="P11" s="52" t="str">
        <f>IF(AND('Mapa final'!$Y$35="Muy Alta",'Mapa final'!$AA$35="Menor"),CONCATENATE("R6C",'Mapa final'!$O$35),"")</f>
        <v/>
      </c>
      <c r="Q11" s="53" t="str">
        <f>IF(AND('Mapa final'!$Y$36="Muy Alta",'Mapa final'!$AA$36="Menor"),CONCATENATE("R6C",'Mapa final'!$O$36),"")</f>
        <v/>
      </c>
      <c r="R11" s="58" t="str">
        <f>IF(AND('Mapa final'!$Y$37="Muy Alta",'Mapa final'!$AA$37="Menor"),CONCATENATE("R6C",'Mapa final'!$O$37),"")</f>
        <v/>
      </c>
      <c r="S11" s="58" t="str">
        <f>IF(AND('Mapa final'!$Y$38="Muy Alta",'Mapa final'!$AA$38="Menor"),CONCATENATE("R6C",'Mapa final'!$O$38),"")</f>
        <v/>
      </c>
      <c r="T11" s="58" t="str">
        <f>IF(AND('Mapa final'!$Y$39="Muy Alta",'Mapa final'!$AA$39="Menor"),CONCATENATE("R6C",'Mapa final'!$O$39),"")</f>
        <v/>
      </c>
      <c r="U11" s="54" t="str">
        <f>IF(AND('Mapa final'!$Y$40="Muy Alta",'Mapa final'!$AA$40="Menor"),CONCATENATE("R6C",'Mapa final'!$O$40),"")</f>
        <v/>
      </c>
      <c r="V11" s="52" t="str">
        <f>IF(AND('Mapa final'!$Y$35="Muy Alta",'Mapa final'!$AA$35="Moderado"),CONCATENATE("R6C",'Mapa final'!$O$35),"")</f>
        <v/>
      </c>
      <c r="W11" s="53" t="str">
        <f>IF(AND('Mapa final'!$Y$36="Muy Alta",'Mapa final'!$AA$36="Moderado"),CONCATENATE("R6C",'Mapa final'!$O$36),"")</f>
        <v/>
      </c>
      <c r="X11" s="58" t="str">
        <f>IF(AND('Mapa final'!$Y$37="Muy Alta",'Mapa final'!$AA$37="Moderado"),CONCATENATE("R6C",'Mapa final'!$O$37),"")</f>
        <v/>
      </c>
      <c r="Y11" s="58" t="str">
        <f>IF(AND('Mapa final'!$Y$38="Muy Alta",'Mapa final'!$AA$38="Moderado"),CONCATENATE("R6C",'Mapa final'!$O$38),"")</f>
        <v/>
      </c>
      <c r="Z11" s="58" t="str">
        <f>IF(AND('Mapa final'!$Y$39="Muy Alta",'Mapa final'!$AA$39="Moderado"),CONCATENATE("R6C",'Mapa final'!$O$39),"")</f>
        <v/>
      </c>
      <c r="AA11" s="54" t="str">
        <f>IF(AND('Mapa final'!$Y$40="Muy Alta",'Mapa final'!$AA$40="Moderado"),CONCATENATE("R6C",'Mapa final'!$O$40),"")</f>
        <v/>
      </c>
      <c r="AB11" s="52" t="str">
        <f>IF(AND('Mapa final'!$Y$35="Muy Alta",'Mapa final'!$AA$35="Mayor"),CONCATENATE("R6C",'Mapa final'!$O$35),"")</f>
        <v/>
      </c>
      <c r="AC11" s="53" t="str">
        <f>IF(AND('Mapa final'!$Y$36="Muy Alta",'Mapa final'!$AA$36="Mayor"),CONCATENATE("R6C",'Mapa final'!$O$36),"")</f>
        <v/>
      </c>
      <c r="AD11" s="58" t="str">
        <f>IF(AND('Mapa final'!$Y$37="Muy Alta",'Mapa final'!$AA$37="Mayor"),CONCATENATE("R6C",'Mapa final'!$O$37),"")</f>
        <v/>
      </c>
      <c r="AE11" s="58" t="str">
        <f>IF(AND('Mapa final'!$Y$38="Muy Alta",'Mapa final'!$AA$38="Mayor"),CONCATENATE("R6C",'Mapa final'!$O$38),"")</f>
        <v/>
      </c>
      <c r="AF11" s="58" t="str">
        <f>IF(AND('Mapa final'!$Y$39="Muy Alta",'Mapa final'!$AA$39="Mayor"),CONCATENATE("R6C",'Mapa final'!$O$39),"")</f>
        <v/>
      </c>
      <c r="AG11" s="54" t="str">
        <f>IF(AND('Mapa final'!$Y$40="Muy Alta",'Mapa final'!$AA$40="Mayor"),CONCATENATE("R6C",'Mapa final'!$O$40),"")</f>
        <v/>
      </c>
      <c r="AH11" s="55" t="str">
        <f>IF(AND('Mapa final'!$Y$35="Muy Alta",'Mapa final'!$AA$35="Catastrófico"),CONCATENATE("R6C",'Mapa final'!$O$35),"")</f>
        <v/>
      </c>
      <c r="AI11" s="56" t="str">
        <f>IF(AND('Mapa final'!$Y$36="Muy Alta",'Mapa final'!$AA$36="Catastrófico"),CONCATENATE("R6C",'Mapa final'!$O$36),"")</f>
        <v/>
      </c>
      <c r="AJ11" s="56" t="str">
        <f>IF(AND('Mapa final'!$Y$37="Muy Alta",'Mapa final'!$AA$37="Catastrófico"),CONCATENATE("R6C",'Mapa final'!$O$37),"")</f>
        <v/>
      </c>
      <c r="AK11" s="56" t="str">
        <f>IF(AND('Mapa final'!$Y$38="Muy Alta",'Mapa final'!$AA$38="Catastrófico"),CONCATENATE("R6C",'Mapa final'!$O$38),"")</f>
        <v/>
      </c>
      <c r="AL11" s="56" t="str">
        <f>IF(AND('Mapa final'!$Y$39="Muy Alta",'Mapa final'!$AA$39="Catastrófico"),CONCATENATE("R6C",'Mapa final'!$O$39),"")</f>
        <v/>
      </c>
      <c r="AM11" s="57" t="str">
        <f>IF(AND('Mapa final'!$Y$40="Muy Alta",'Mapa final'!$AA$40="Catastrófico"),CONCATENATE("R6C",'Mapa final'!$O$40),"")</f>
        <v/>
      </c>
      <c r="AN11" s="84"/>
      <c r="AO11" s="358"/>
      <c r="AP11" s="359"/>
      <c r="AQ11" s="359"/>
      <c r="AR11" s="359"/>
      <c r="AS11" s="359"/>
      <c r="AT11" s="360"/>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row>
    <row r="12" spans="1:91" ht="15" customHeight="1" x14ac:dyDescent="0.45">
      <c r="A12" s="84"/>
      <c r="B12" s="250"/>
      <c r="C12" s="250"/>
      <c r="D12" s="251"/>
      <c r="E12" s="351"/>
      <c r="F12" s="352"/>
      <c r="G12" s="352"/>
      <c r="H12" s="352"/>
      <c r="I12" s="367"/>
      <c r="J12" s="52" t="str">
        <f>IF(AND('Mapa final'!$Y$41="Muy Alta",'Mapa final'!$AA$41="Leve"),CONCATENATE("R7C",'Mapa final'!$O$41),"")</f>
        <v/>
      </c>
      <c r="K12" s="53" t="str">
        <f>IF(AND('Mapa final'!$Y$42="Muy Alta",'Mapa final'!$AA$42="Leve"),CONCATENATE("R7C",'Mapa final'!$O$42),"")</f>
        <v/>
      </c>
      <c r="L12" s="58" t="str">
        <f>IF(AND('Mapa final'!$Y$43="Muy Alta",'Mapa final'!$AA$43="Leve"),CONCATENATE("R7C",'Mapa final'!$O$43),"")</f>
        <v/>
      </c>
      <c r="M12" s="58" t="str">
        <f>IF(AND('Mapa final'!$Y$44="Muy Alta",'Mapa final'!$AA$44="Leve"),CONCATENATE("R7C",'Mapa final'!$O$44),"")</f>
        <v/>
      </c>
      <c r="N12" s="58" t="str">
        <f>IF(AND('Mapa final'!$Y$45="Muy Alta",'Mapa final'!$AA$45="Leve"),CONCATENATE("R7C",'Mapa final'!$O$45),"")</f>
        <v/>
      </c>
      <c r="O12" s="54" t="str">
        <f>IF(AND('Mapa final'!$Y$46="Muy Alta",'Mapa final'!$AA$46="Leve"),CONCATENATE("R7C",'Mapa final'!$O$46),"")</f>
        <v/>
      </c>
      <c r="P12" s="52" t="str">
        <f>IF(AND('Mapa final'!$Y$41="Muy Alta",'Mapa final'!$AA$41="Menor"),CONCATENATE("R7C",'Mapa final'!$O$41),"")</f>
        <v/>
      </c>
      <c r="Q12" s="53" t="str">
        <f>IF(AND('Mapa final'!$Y$42="Muy Alta",'Mapa final'!$AA$42="Menor"),CONCATENATE("R7C",'Mapa final'!$O$42),"")</f>
        <v/>
      </c>
      <c r="R12" s="58" t="str">
        <f>IF(AND('Mapa final'!$Y$43="Muy Alta",'Mapa final'!$AA$43="Menor"),CONCATENATE("R7C",'Mapa final'!$O$43),"")</f>
        <v/>
      </c>
      <c r="S12" s="58" t="str">
        <f>IF(AND('Mapa final'!$Y$44="Muy Alta",'Mapa final'!$AA$44="Menor"),CONCATENATE("R7C",'Mapa final'!$O$44),"")</f>
        <v/>
      </c>
      <c r="T12" s="58" t="str">
        <f>IF(AND('Mapa final'!$Y$45="Muy Alta",'Mapa final'!$AA$45="Menor"),CONCATENATE("R7C",'Mapa final'!$O$45),"")</f>
        <v/>
      </c>
      <c r="U12" s="54" t="str">
        <f>IF(AND('Mapa final'!$Y$46="Muy Alta",'Mapa final'!$AA$46="Menor"),CONCATENATE("R7C",'Mapa final'!$O$46),"")</f>
        <v/>
      </c>
      <c r="V12" s="52" t="str">
        <f>IF(AND('Mapa final'!$Y$41="Muy Alta",'Mapa final'!$AA$41="Moderado"),CONCATENATE("R7C",'Mapa final'!$O$41),"")</f>
        <v/>
      </c>
      <c r="W12" s="53" t="str">
        <f>IF(AND('Mapa final'!$Y$42="Muy Alta",'Mapa final'!$AA$42="Moderado"),CONCATENATE("R7C",'Mapa final'!$O$42),"")</f>
        <v/>
      </c>
      <c r="X12" s="58" t="str">
        <f>IF(AND('Mapa final'!$Y$43="Muy Alta",'Mapa final'!$AA$43="Moderado"),CONCATENATE("R7C",'Mapa final'!$O$43),"")</f>
        <v/>
      </c>
      <c r="Y12" s="58" t="str">
        <f>IF(AND('Mapa final'!$Y$44="Muy Alta",'Mapa final'!$AA$44="Moderado"),CONCATENATE("R7C",'Mapa final'!$O$44),"")</f>
        <v/>
      </c>
      <c r="Z12" s="58" t="str">
        <f>IF(AND('Mapa final'!$Y$45="Muy Alta",'Mapa final'!$AA$45="Moderado"),CONCATENATE("R7C",'Mapa final'!$O$45),"")</f>
        <v/>
      </c>
      <c r="AA12" s="54" t="str">
        <f>IF(AND('Mapa final'!$Y$46="Muy Alta",'Mapa final'!$AA$46="Moderado"),CONCATENATE("R7C",'Mapa final'!$O$46),"")</f>
        <v/>
      </c>
      <c r="AB12" s="52" t="str">
        <f>IF(AND('Mapa final'!$Y$41="Muy Alta",'Mapa final'!$AA$41="Mayor"),CONCATENATE("R7C",'Mapa final'!$O$41),"")</f>
        <v/>
      </c>
      <c r="AC12" s="53" t="str">
        <f>IF(AND('Mapa final'!$Y$42="Muy Alta",'Mapa final'!$AA$42="Mayor"),CONCATENATE("R7C",'Mapa final'!$O$42),"")</f>
        <v/>
      </c>
      <c r="AD12" s="58" t="str">
        <f>IF(AND('Mapa final'!$Y$43="Muy Alta",'Mapa final'!$AA$43="Mayor"),CONCATENATE("R7C",'Mapa final'!$O$43),"")</f>
        <v/>
      </c>
      <c r="AE12" s="58" t="str">
        <f>IF(AND('Mapa final'!$Y$44="Muy Alta",'Mapa final'!$AA$44="Mayor"),CONCATENATE("R7C",'Mapa final'!$O$44),"")</f>
        <v/>
      </c>
      <c r="AF12" s="58" t="str">
        <f>IF(AND('Mapa final'!$Y$45="Muy Alta",'Mapa final'!$AA$45="Mayor"),CONCATENATE("R7C",'Mapa final'!$O$45),"")</f>
        <v/>
      </c>
      <c r="AG12" s="54" t="str">
        <f>IF(AND('Mapa final'!$Y$46="Muy Alta",'Mapa final'!$AA$46="Mayor"),CONCATENATE("R7C",'Mapa final'!$O$46),"")</f>
        <v/>
      </c>
      <c r="AH12" s="55" t="str">
        <f>IF(AND('Mapa final'!$Y$41="Muy Alta",'Mapa final'!$AA$41="Catastrófico"),CONCATENATE("R7C",'Mapa final'!$O$41),"")</f>
        <v/>
      </c>
      <c r="AI12" s="56" t="str">
        <f>IF(AND('Mapa final'!$Y$42="Muy Alta",'Mapa final'!$AA$42="Catastrófico"),CONCATENATE("R7C",'Mapa final'!$O$42),"")</f>
        <v/>
      </c>
      <c r="AJ12" s="56" t="str">
        <f>IF(AND('Mapa final'!$Y$43="Muy Alta",'Mapa final'!$AA$43="Catastrófico"),CONCATENATE("R7C",'Mapa final'!$O$43),"")</f>
        <v/>
      </c>
      <c r="AK12" s="56" t="str">
        <f>IF(AND('Mapa final'!$Y$44="Muy Alta",'Mapa final'!$AA$44="Catastrófico"),CONCATENATE("R7C",'Mapa final'!$O$44),"")</f>
        <v/>
      </c>
      <c r="AL12" s="56" t="str">
        <f>IF(AND('Mapa final'!$Y$45="Muy Alta",'Mapa final'!$AA$45="Catastrófico"),CONCATENATE("R7C",'Mapa final'!$O$45),"")</f>
        <v/>
      </c>
      <c r="AM12" s="57" t="str">
        <f>IF(AND('Mapa final'!$Y$46="Muy Alta",'Mapa final'!$AA$46="Catastrófico"),CONCATENATE("R7C",'Mapa final'!$O$46),"")</f>
        <v/>
      </c>
      <c r="AN12" s="84"/>
      <c r="AO12" s="358"/>
      <c r="AP12" s="359"/>
      <c r="AQ12" s="359"/>
      <c r="AR12" s="359"/>
      <c r="AS12" s="359"/>
      <c r="AT12" s="360"/>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row>
    <row r="13" spans="1:91" ht="15" customHeight="1" x14ac:dyDescent="0.45">
      <c r="A13" s="84"/>
      <c r="B13" s="250"/>
      <c r="C13" s="250"/>
      <c r="D13" s="251"/>
      <c r="E13" s="351"/>
      <c r="F13" s="352"/>
      <c r="G13" s="352"/>
      <c r="H13" s="352"/>
      <c r="I13" s="367"/>
      <c r="J13" s="52" t="str">
        <f>IF(AND('Mapa final'!$Y$47="Muy Alta",'Mapa final'!$AA$47="Leve"),CONCATENATE("R8C",'Mapa final'!$O$47),"")</f>
        <v/>
      </c>
      <c r="K13" s="53" t="str">
        <f>IF(AND('Mapa final'!$Y$48="Muy Alta",'Mapa final'!$AA$48="Leve"),CONCATENATE("R8C",'Mapa final'!$O$48),"")</f>
        <v/>
      </c>
      <c r="L13" s="58" t="str">
        <f>IF(AND('Mapa final'!$Y$49="Muy Alta",'Mapa final'!$AA$49="Leve"),CONCATENATE("R8C",'Mapa final'!$O$49),"")</f>
        <v/>
      </c>
      <c r="M13" s="58" t="str">
        <f>IF(AND('Mapa final'!$Y$50="Muy Alta",'Mapa final'!$AA$50="Leve"),CONCATENATE("R8C",'Mapa final'!$O$50),"")</f>
        <v/>
      </c>
      <c r="N13" s="58" t="str">
        <f>IF(AND('Mapa final'!$Y$51="Muy Alta",'Mapa final'!$AA$51="Leve"),CONCATENATE("R8C",'Mapa final'!$O$51),"")</f>
        <v/>
      </c>
      <c r="O13" s="54" t="str">
        <f>IF(AND('Mapa final'!$Y$52="Muy Alta",'Mapa final'!$AA$52="Leve"),CONCATENATE("R8C",'Mapa final'!$O$52),"")</f>
        <v/>
      </c>
      <c r="P13" s="52" t="str">
        <f>IF(AND('Mapa final'!$Y$47="Muy Alta",'Mapa final'!$AA$47="Menor"),CONCATENATE("R8C",'Mapa final'!$O$47),"")</f>
        <v/>
      </c>
      <c r="Q13" s="53" t="str">
        <f>IF(AND('Mapa final'!$Y$48="Muy Alta",'Mapa final'!$AA$48="Menor"),CONCATENATE("R8C",'Mapa final'!$O$48),"")</f>
        <v/>
      </c>
      <c r="R13" s="58" t="str">
        <f>IF(AND('Mapa final'!$Y$49="Muy Alta",'Mapa final'!$AA$49="Menor"),CONCATENATE("R8C",'Mapa final'!$O$49),"")</f>
        <v/>
      </c>
      <c r="S13" s="58" t="str">
        <f>IF(AND('Mapa final'!$Y$50="Muy Alta",'Mapa final'!$AA$50="Menor"),CONCATENATE("R8C",'Mapa final'!$O$50),"")</f>
        <v/>
      </c>
      <c r="T13" s="58" t="str">
        <f>IF(AND('Mapa final'!$Y$51="Muy Alta",'Mapa final'!$AA$51="Menor"),CONCATENATE("R8C",'Mapa final'!$O$51),"")</f>
        <v/>
      </c>
      <c r="U13" s="54" t="str">
        <f>IF(AND('Mapa final'!$Y$52="Muy Alta",'Mapa final'!$AA$52="Menor"),CONCATENATE("R8C",'Mapa final'!$O$52),"")</f>
        <v/>
      </c>
      <c r="V13" s="52" t="str">
        <f>IF(AND('Mapa final'!$Y$47="Muy Alta",'Mapa final'!$AA$47="Moderado"),CONCATENATE("R8C",'Mapa final'!$O$47),"")</f>
        <v/>
      </c>
      <c r="W13" s="53" t="str">
        <f>IF(AND('Mapa final'!$Y$48="Muy Alta",'Mapa final'!$AA$48="Moderado"),CONCATENATE("R8C",'Mapa final'!$O$48),"")</f>
        <v/>
      </c>
      <c r="X13" s="58" t="str">
        <f>IF(AND('Mapa final'!$Y$49="Muy Alta",'Mapa final'!$AA$49="Moderado"),CONCATENATE("R8C",'Mapa final'!$O$49),"")</f>
        <v/>
      </c>
      <c r="Y13" s="58" t="str">
        <f>IF(AND('Mapa final'!$Y$50="Muy Alta",'Mapa final'!$AA$50="Moderado"),CONCATENATE("R8C",'Mapa final'!$O$50),"")</f>
        <v/>
      </c>
      <c r="Z13" s="58" t="str">
        <f>IF(AND('Mapa final'!$Y$51="Muy Alta",'Mapa final'!$AA$51="Moderado"),CONCATENATE("R8C",'Mapa final'!$O$51),"")</f>
        <v/>
      </c>
      <c r="AA13" s="54" t="str">
        <f>IF(AND('Mapa final'!$Y$52="Muy Alta",'Mapa final'!$AA$52="Moderado"),CONCATENATE("R8C",'Mapa final'!$O$52),"")</f>
        <v/>
      </c>
      <c r="AB13" s="52" t="str">
        <f>IF(AND('Mapa final'!$Y$47="Muy Alta",'Mapa final'!$AA$47="Mayor"),CONCATENATE("R8C",'Mapa final'!$O$47),"")</f>
        <v/>
      </c>
      <c r="AC13" s="53" t="str">
        <f>IF(AND('Mapa final'!$Y$48="Muy Alta",'Mapa final'!$AA$48="Mayor"),CONCATENATE("R8C",'Mapa final'!$O$48),"")</f>
        <v/>
      </c>
      <c r="AD13" s="58" t="str">
        <f>IF(AND('Mapa final'!$Y$49="Muy Alta",'Mapa final'!$AA$49="Mayor"),CONCATENATE("R8C",'Mapa final'!$O$49),"")</f>
        <v/>
      </c>
      <c r="AE13" s="58" t="str">
        <f>IF(AND('Mapa final'!$Y$50="Muy Alta",'Mapa final'!$AA$50="Mayor"),CONCATENATE("R8C",'Mapa final'!$O$50),"")</f>
        <v/>
      </c>
      <c r="AF13" s="58" t="str">
        <f>IF(AND('Mapa final'!$Y$51="Muy Alta",'Mapa final'!$AA$51="Mayor"),CONCATENATE("R8C",'Mapa final'!$O$51),"")</f>
        <v/>
      </c>
      <c r="AG13" s="54" t="str">
        <f>IF(AND('Mapa final'!$Y$52="Muy Alta",'Mapa final'!$AA$52="Mayor"),CONCATENATE("R8C",'Mapa final'!$O$52),"")</f>
        <v/>
      </c>
      <c r="AH13" s="55" t="str">
        <f>IF(AND('Mapa final'!$Y$47="Muy Alta",'Mapa final'!$AA$47="Catastrófico"),CONCATENATE("R8C",'Mapa final'!$O$47),"")</f>
        <v/>
      </c>
      <c r="AI13" s="56" t="str">
        <f>IF(AND('Mapa final'!$Y$48="Muy Alta",'Mapa final'!$AA$48="Catastrófico"),CONCATENATE("R8C",'Mapa final'!$O$48),"")</f>
        <v/>
      </c>
      <c r="AJ13" s="56" t="str">
        <f>IF(AND('Mapa final'!$Y$49="Muy Alta",'Mapa final'!$AA$49="Catastrófico"),CONCATENATE("R8C",'Mapa final'!$O$49),"")</f>
        <v/>
      </c>
      <c r="AK13" s="56" t="str">
        <f>IF(AND('Mapa final'!$Y$50="Muy Alta",'Mapa final'!$AA$50="Catastrófico"),CONCATENATE("R8C",'Mapa final'!$O$50),"")</f>
        <v/>
      </c>
      <c r="AL13" s="56" t="str">
        <f>IF(AND('Mapa final'!$Y$51="Muy Alta",'Mapa final'!$AA$51="Catastrófico"),CONCATENATE("R8C",'Mapa final'!$O$51),"")</f>
        <v/>
      </c>
      <c r="AM13" s="57" t="str">
        <f>IF(AND('Mapa final'!$Y$52="Muy Alta",'Mapa final'!$AA$52="Catastrófico"),CONCATENATE("R8C",'Mapa final'!$O$52),"")</f>
        <v/>
      </c>
      <c r="AN13" s="84"/>
      <c r="AO13" s="358"/>
      <c r="AP13" s="359"/>
      <c r="AQ13" s="359"/>
      <c r="AR13" s="359"/>
      <c r="AS13" s="359"/>
      <c r="AT13" s="360"/>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row>
    <row r="14" spans="1:91" ht="15" customHeight="1" x14ac:dyDescent="0.45">
      <c r="A14" s="84"/>
      <c r="B14" s="250"/>
      <c r="C14" s="250"/>
      <c r="D14" s="251"/>
      <c r="E14" s="351"/>
      <c r="F14" s="352"/>
      <c r="G14" s="352"/>
      <c r="H14" s="352"/>
      <c r="I14" s="367"/>
      <c r="J14" s="52" t="str">
        <f>IF(AND('Mapa final'!$Y$53="Muy Alta",'Mapa final'!$AA$53="Leve"),CONCATENATE("R9C",'Mapa final'!$O$53),"")</f>
        <v/>
      </c>
      <c r="K14" s="53" t="str">
        <f>IF(AND('Mapa final'!$Y$54="Muy Alta",'Mapa final'!$AA$54="Leve"),CONCATENATE("R9C",'Mapa final'!$O$54),"")</f>
        <v/>
      </c>
      <c r="L14" s="58" t="str">
        <f>IF(AND('Mapa final'!$Y$55="Muy Alta",'Mapa final'!$AA$55="Leve"),CONCATENATE("R9C",'Mapa final'!$O$55),"")</f>
        <v/>
      </c>
      <c r="M14" s="58" t="str">
        <f>IF(AND('Mapa final'!$Y$56="Muy Alta",'Mapa final'!$AA$56="Leve"),CONCATENATE("R9C",'Mapa final'!$O$56),"")</f>
        <v/>
      </c>
      <c r="N14" s="58" t="str">
        <f>IF(AND('Mapa final'!$Y$57="Muy Alta",'Mapa final'!$AA$57="Leve"),CONCATENATE("R9C",'Mapa final'!$O$57),"")</f>
        <v/>
      </c>
      <c r="O14" s="54" t="str">
        <f>IF(AND('Mapa final'!$Y$58="Muy Alta",'Mapa final'!$AA$58="Leve"),CONCATENATE("R9C",'Mapa final'!$O$58),"")</f>
        <v/>
      </c>
      <c r="P14" s="52" t="str">
        <f>IF(AND('Mapa final'!$Y$53="Muy Alta",'Mapa final'!$AA$53="Menor"),CONCATENATE("R9C",'Mapa final'!$O$53),"")</f>
        <v/>
      </c>
      <c r="Q14" s="53" t="str">
        <f>IF(AND('Mapa final'!$Y$54="Muy Alta",'Mapa final'!$AA$54="Menor"),CONCATENATE("R9C",'Mapa final'!$O$54),"")</f>
        <v/>
      </c>
      <c r="R14" s="58" t="str">
        <f>IF(AND('Mapa final'!$Y$55="Muy Alta",'Mapa final'!$AA$55="Menor"),CONCATENATE("R9C",'Mapa final'!$O$55),"")</f>
        <v/>
      </c>
      <c r="S14" s="58" t="str">
        <f>IF(AND('Mapa final'!$Y$56="Muy Alta",'Mapa final'!$AA$56="Menor"),CONCATENATE("R9C",'Mapa final'!$O$56),"")</f>
        <v/>
      </c>
      <c r="T14" s="58" t="str">
        <f>IF(AND('Mapa final'!$Y$57="Muy Alta",'Mapa final'!$AA$57="Menor"),CONCATENATE("R9C",'Mapa final'!$O$57),"")</f>
        <v/>
      </c>
      <c r="U14" s="54" t="str">
        <f>IF(AND('Mapa final'!$Y$58="Muy Alta",'Mapa final'!$AA$58="Menor"),CONCATENATE("R9C",'Mapa final'!$O$58),"")</f>
        <v/>
      </c>
      <c r="V14" s="52" t="str">
        <f>IF(AND('Mapa final'!$Y$53="Muy Alta",'Mapa final'!$AA$53="Moderado"),CONCATENATE("R9C",'Mapa final'!$O$53),"")</f>
        <v/>
      </c>
      <c r="W14" s="53" t="str">
        <f>IF(AND('Mapa final'!$Y$54="Muy Alta",'Mapa final'!$AA$54="Moderado"),CONCATENATE("R9C",'Mapa final'!$O$54),"")</f>
        <v/>
      </c>
      <c r="X14" s="58" t="str">
        <f>IF(AND('Mapa final'!$Y$55="Muy Alta",'Mapa final'!$AA$55="Moderado"),CONCATENATE("R9C",'Mapa final'!$O$55),"")</f>
        <v/>
      </c>
      <c r="Y14" s="58" t="str">
        <f>IF(AND('Mapa final'!$Y$56="Muy Alta",'Mapa final'!$AA$56="Moderado"),CONCATENATE("R9C",'Mapa final'!$O$56),"")</f>
        <v/>
      </c>
      <c r="Z14" s="58" t="str">
        <f>IF(AND('Mapa final'!$Y$57="Muy Alta",'Mapa final'!$AA$57="Moderado"),CONCATENATE("R9C",'Mapa final'!$O$57),"")</f>
        <v/>
      </c>
      <c r="AA14" s="54" t="str">
        <f>IF(AND('Mapa final'!$Y$58="Muy Alta",'Mapa final'!$AA$58="Moderado"),CONCATENATE("R9C",'Mapa final'!$O$58),"")</f>
        <v/>
      </c>
      <c r="AB14" s="52" t="str">
        <f>IF(AND('Mapa final'!$Y$53="Muy Alta",'Mapa final'!$AA$53="Mayor"),CONCATENATE("R9C",'Mapa final'!$O$53),"")</f>
        <v/>
      </c>
      <c r="AC14" s="53" t="str">
        <f>IF(AND('Mapa final'!$Y$54="Muy Alta",'Mapa final'!$AA$54="Mayor"),CONCATENATE("R9C",'Mapa final'!$O$54),"")</f>
        <v/>
      </c>
      <c r="AD14" s="58" t="str">
        <f>IF(AND('Mapa final'!$Y$55="Muy Alta",'Mapa final'!$AA$55="Mayor"),CONCATENATE("R9C",'Mapa final'!$O$55),"")</f>
        <v/>
      </c>
      <c r="AE14" s="58" t="str">
        <f>IF(AND('Mapa final'!$Y$56="Muy Alta",'Mapa final'!$AA$56="Mayor"),CONCATENATE("R9C",'Mapa final'!$O$56),"")</f>
        <v/>
      </c>
      <c r="AF14" s="58" t="str">
        <f>IF(AND('Mapa final'!$Y$57="Muy Alta",'Mapa final'!$AA$57="Mayor"),CONCATENATE("R9C",'Mapa final'!$O$57),"")</f>
        <v/>
      </c>
      <c r="AG14" s="54" t="str">
        <f>IF(AND('Mapa final'!$Y$58="Muy Alta",'Mapa final'!$AA$58="Mayor"),CONCATENATE("R9C",'Mapa final'!$O$58),"")</f>
        <v/>
      </c>
      <c r="AH14" s="55" t="str">
        <f>IF(AND('Mapa final'!$Y$53="Muy Alta",'Mapa final'!$AA$53="Catastrófico"),CONCATENATE("R9C",'Mapa final'!$O$53),"")</f>
        <v/>
      </c>
      <c r="AI14" s="56" t="str">
        <f>IF(AND('Mapa final'!$Y$54="Muy Alta",'Mapa final'!$AA$54="Catastrófico"),CONCATENATE("R9C",'Mapa final'!$O$54),"")</f>
        <v/>
      </c>
      <c r="AJ14" s="56" t="str">
        <f>IF(AND('Mapa final'!$Y$55="Muy Alta",'Mapa final'!$AA$55="Catastrófico"),CONCATENATE("R9C",'Mapa final'!$O$55),"")</f>
        <v/>
      </c>
      <c r="AK14" s="56" t="str">
        <f>IF(AND('Mapa final'!$Y$56="Muy Alta",'Mapa final'!$AA$56="Catastrófico"),CONCATENATE("R9C",'Mapa final'!$O$56),"")</f>
        <v/>
      </c>
      <c r="AL14" s="56" t="str">
        <f>IF(AND('Mapa final'!$Y$57="Muy Alta",'Mapa final'!$AA$57="Catastrófico"),CONCATENATE("R9C",'Mapa final'!$O$57),"")</f>
        <v/>
      </c>
      <c r="AM14" s="57" t="str">
        <f>IF(AND('Mapa final'!$Y$58="Muy Alta",'Mapa final'!$AA$58="Catastrófico"),CONCATENATE("R9C",'Mapa final'!$O$58),"")</f>
        <v/>
      </c>
      <c r="AN14" s="84"/>
      <c r="AO14" s="358"/>
      <c r="AP14" s="359"/>
      <c r="AQ14" s="359"/>
      <c r="AR14" s="359"/>
      <c r="AS14" s="359"/>
      <c r="AT14" s="360"/>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row>
    <row r="15" spans="1:91" ht="15.75" customHeight="1" thickBot="1" x14ac:dyDescent="0.5">
      <c r="A15" s="84"/>
      <c r="B15" s="250"/>
      <c r="C15" s="250"/>
      <c r="D15" s="251"/>
      <c r="E15" s="353"/>
      <c r="F15" s="354"/>
      <c r="G15" s="354"/>
      <c r="H15" s="354"/>
      <c r="I15" s="368"/>
      <c r="J15" s="59" t="str">
        <f>IF(AND('Mapa final'!$Y$59="Muy Alta",'Mapa final'!$AA$59="Leve"),CONCATENATE("R10C",'Mapa final'!$O$59),"")</f>
        <v/>
      </c>
      <c r="K15" s="60" t="str">
        <f>IF(AND('Mapa final'!$Y$60="Muy Alta",'Mapa final'!$AA$60="Leve"),CONCATENATE("R10C",'Mapa final'!$O$60),"")</f>
        <v/>
      </c>
      <c r="L15" s="60" t="str">
        <f>IF(AND('Mapa final'!$Y$61="Muy Alta",'Mapa final'!$AA$61="Leve"),CONCATENATE("R10C",'Mapa final'!$O$61),"")</f>
        <v/>
      </c>
      <c r="M15" s="60" t="str">
        <f>IF(AND('Mapa final'!$Y$62="Muy Alta",'Mapa final'!$AA$62="Leve"),CONCATENATE("R10C",'Mapa final'!$O$62),"")</f>
        <v/>
      </c>
      <c r="N15" s="60" t="str">
        <f>IF(AND('Mapa final'!$Y$63="Muy Alta",'Mapa final'!$AA$63="Leve"),CONCATENATE("R10C",'Mapa final'!$O$63),"")</f>
        <v/>
      </c>
      <c r="O15" s="61" t="str">
        <f>IF(AND('Mapa final'!$Y$64="Muy Alta",'Mapa final'!$AA$64="Leve"),CONCATENATE("R10C",'Mapa final'!$O$64),"")</f>
        <v/>
      </c>
      <c r="P15" s="52" t="str">
        <f>IF(AND('Mapa final'!$Y$59="Muy Alta",'Mapa final'!$AA$59="Menor"),CONCATENATE("R10C",'Mapa final'!$O$59),"")</f>
        <v/>
      </c>
      <c r="Q15" s="53" t="str">
        <f>IF(AND('Mapa final'!$Y$60="Muy Alta",'Mapa final'!$AA$60="Menor"),CONCATENATE("R10C",'Mapa final'!$O$60),"")</f>
        <v/>
      </c>
      <c r="R15" s="53" t="str">
        <f>IF(AND('Mapa final'!$Y$61="Muy Alta",'Mapa final'!$AA$61="Menor"),CONCATENATE("R10C",'Mapa final'!$O$61),"")</f>
        <v/>
      </c>
      <c r="S15" s="53" t="str">
        <f>IF(AND('Mapa final'!$Y$62="Muy Alta",'Mapa final'!$AA$62="Menor"),CONCATENATE("R10C",'Mapa final'!$O$62),"")</f>
        <v/>
      </c>
      <c r="T15" s="53" t="str">
        <f>IF(AND('Mapa final'!$Y$63="Muy Alta",'Mapa final'!$AA$63="Menor"),CONCATENATE("R10C",'Mapa final'!$O$63),"")</f>
        <v/>
      </c>
      <c r="U15" s="54" t="str">
        <f>IF(AND('Mapa final'!$Y$64="Muy Alta",'Mapa final'!$AA$64="Menor"),CONCATENATE("R10C",'Mapa final'!$O$64),"")</f>
        <v/>
      </c>
      <c r="V15" s="59" t="str">
        <f>IF(AND('Mapa final'!$Y$59="Muy Alta",'Mapa final'!$AA$59="Moderado"),CONCATENATE("R10C",'Mapa final'!$O$59),"")</f>
        <v/>
      </c>
      <c r="W15" s="60" t="str">
        <f>IF(AND('Mapa final'!$Y$60="Muy Alta",'Mapa final'!$AA$60="Moderado"),CONCATENATE("R10C",'Mapa final'!$O$60),"")</f>
        <v/>
      </c>
      <c r="X15" s="60" t="str">
        <f>IF(AND('Mapa final'!$Y$61="Muy Alta",'Mapa final'!$AA$61="Moderado"),CONCATENATE("R10C",'Mapa final'!$O$61),"")</f>
        <v/>
      </c>
      <c r="Y15" s="60" t="str">
        <f>IF(AND('Mapa final'!$Y$62="Muy Alta",'Mapa final'!$AA$62="Moderado"),CONCATENATE("R10C",'Mapa final'!$O$62),"")</f>
        <v/>
      </c>
      <c r="Z15" s="60" t="str">
        <f>IF(AND('Mapa final'!$Y$63="Muy Alta",'Mapa final'!$AA$63="Moderado"),CONCATENATE("R10C",'Mapa final'!$O$63),"")</f>
        <v/>
      </c>
      <c r="AA15" s="61" t="str">
        <f>IF(AND('Mapa final'!$Y$64="Muy Alta",'Mapa final'!$AA$64="Moderado"),CONCATENATE("R10C",'Mapa final'!$O$64),"")</f>
        <v/>
      </c>
      <c r="AB15" s="52" t="str">
        <f>IF(AND('Mapa final'!$Y$59="Muy Alta",'Mapa final'!$AA$59="Mayor"),CONCATENATE("R10C",'Mapa final'!$O$59),"")</f>
        <v/>
      </c>
      <c r="AC15" s="53" t="str">
        <f>IF(AND('Mapa final'!$Y$60="Muy Alta",'Mapa final'!$AA$60="Mayor"),CONCATENATE("R10C",'Mapa final'!$O$60),"")</f>
        <v/>
      </c>
      <c r="AD15" s="53" t="str">
        <f>IF(AND('Mapa final'!$Y$61="Muy Alta",'Mapa final'!$AA$61="Mayor"),CONCATENATE("R10C",'Mapa final'!$O$61),"")</f>
        <v/>
      </c>
      <c r="AE15" s="53" t="str">
        <f>IF(AND('Mapa final'!$Y$62="Muy Alta",'Mapa final'!$AA$62="Mayor"),CONCATENATE("R10C",'Mapa final'!$O$62),"")</f>
        <v/>
      </c>
      <c r="AF15" s="53" t="str">
        <f>IF(AND('Mapa final'!$Y$63="Muy Alta",'Mapa final'!$AA$63="Mayor"),CONCATENATE("R10C",'Mapa final'!$O$63),"")</f>
        <v/>
      </c>
      <c r="AG15" s="54" t="str">
        <f>IF(AND('Mapa final'!$Y$64="Muy Alta",'Mapa final'!$AA$64="Mayor"),CONCATENATE("R10C",'Mapa final'!$O$64),"")</f>
        <v/>
      </c>
      <c r="AH15" s="62" t="str">
        <f>IF(AND('Mapa final'!$Y$59="Muy Alta",'Mapa final'!$AA$59="Catastrófico"),CONCATENATE("R10C",'Mapa final'!$O$59),"")</f>
        <v/>
      </c>
      <c r="AI15" s="63" t="str">
        <f>IF(AND('Mapa final'!$Y$60="Muy Alta",'Mapa final'!$AA$60="Catastrófico"),CONCATENATE("R10C",'Mapa final'!$O$60),"")</f>
        <v/>
      </c>
      <c r="AJ15" s="63" t="str">
        <f>IF(AND('Mapa final'!$Y$61="Muy Alta",'Mapa final'!$AA$61="Catastrófico"),CONCATENATE("R10C",'Mapa final'!$O$61),"")</f>
        <v/>
      </c>
      <c r="AK15" s="63" t="str">
        <f>IF(AND('Mapa final'!$Y$62="Muy Alta",'Mapa final'!$AA$62="Catastrófico"),CONCATENATE("R10C",'Mapa final'!$O$62),"")</f>
        <v/>
      </c>
      <c r="AL15" s="63" t="str">
        <f>IF(AND('Mapa final'!$Y$63="Muy Alta",'Mapa final'!$AA$63="Catastrófico"),CONCATENATE("R10C",'Mapa final'!$O$63),"")</f>
        <v/>
      </c>
      <c r="AM15" s="64" t="str">
        <f>IF(AND('Mapa final'!$Y$64="Muy Alta",'Mapa final'!$AA$64="Catastrófico"),CONCATENATE("R10C",'Mapa final'!$O$64),"")</f>
        <v/>
      </c>
      <c r="AN15" s="84"/>
      <c r="AO15" s="361"/>
      <c r="AP15" s="362"/>
      <c r="AQ15" s="362"/>
      <c r="AR15" s="362"/>
      <c r="AS15" s="362"/>
      <c r="AT15" s="363"/>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row>
    <row r="16" spans="1:91" ht="15" customHeight="1" x14ac:dyDescent="0.45">
      <c r="A16" s="84"/>
      <c r="B16" s="250"/>
      <c r="C16" s="250"/>
      <c r="D16" s="251"/>
      <c r="E16" s="347" t="s">
        <v>115</v>
      </c>
      <c r="F16" s="348"/>
      <c r="G16" s="348"/>
      <c r="H16" s="348"/>
      <c r="I16" s="348"/>
      <c r="J16" s="65" t="str">
        <f>IF(AND('Mapa final'!$Y$10="Alta",'Mapa final'!$AA$10="Leve"),CONCATENATE("R1C",'Mapa final'!$O$10),"")</f>
        <v/>
      </c>
      <c r="K16" s="66" t="e">
        <f>IF(AND('Mapa final'!#REF!="Alta",'Mapa final'!#REF!="Leve"),CONCATENATE("R1C",'Mapa final'!#REF!),"")</f>
        <v>#REF!</v>
      </c>
      <c r="L16" s="66" t="e">
        <f>IF(AND('Mapa final'!#REF!="Alta",'Mapa final'!#REF!="Leve"),CONCATENATE("R1C",'Mapa final'!#REF!),"")</f>
        <v>#REF!</v>
      </c>
      <c r="M16" s="66" t="e">
        <f>IF(AND('Mapa final'!#REF!="Alta",'Mapa final'!#REF!="Leve"),CONCATENATE("R1C",'Mapa final'!#REF!),"")</f>
        <v>#REF!</v>
      </c>
      <c r="N16" s="66" t="e">
        <f>IF(AND('Mapa final'!#REF!="Alta",'Mapa final'!#REF!="Leve"),CONCATENATE("R1C",'Mapa final'!#REF!),"")</f>
        <v>#REF!</v>
      </c>
      <c r="O16" s="67" t="e">
        <f>IF(AND('Mapa final'!#REF!="Alta",'Mapa final'!#REF!="Leve"),CONCATENATE("R1C",'Mapa final'!#REF!),"")</f>
        <v>#REF!</v>
      </c>
      <c r="P16" s="65" t="str">
        <f>IF(AND('Mapa final'!$Y$10="Alta",'Mapa final'!$AA$10="Menor"),CONCATENATE("R1C",'Mapa final'!$O$10),"")</f>
        <v/>
      </c>
      <c r="Q16" s="66" t="e">
        <f>IF(AND('Mapa final'!#REF!="Alta",'Mapa final'!#REF!="Menor"),CONCATENATE("R1C",'Mapa final'!#REF!),"")</f>
        <v>#REF!</v>
      </c>
      <c r="R16" s="66" t="e">
        <f>IF(AND('Mapa final'!#REF!="Alta",'Mapa final'!#REF!="Menor"),CONCATENATE("R1C",'Mapa final'!#REF!),"")</f>
        <v>#REF!</v>
      </c>
      <c r="S16" s="66" t="e">
        <f>IF(AND('Mapa final'!#REF!="Alta",'Mapa final'!#REF!="Menor"),CONCATENATE("R1C",'Mapa final'!#REF!),"")</f>
        <v>#REF!</v>
      </c>
      <c r="T16" s="66" t="e">
        <f>IF(AND('Mapa final'!#REF!="Alta",'Mapa final'!#REF!="Menor"),CONCATENATE("R1C",'Mapa final'!#REF!),"")</f>
        <v>#REF!</v>
      </c>
      <c r="U16" s="67" t="e">
        <f>IF(AND('Mapa final'!#REF!="Alta",'Mapa final'!#REF!="Menor"),CONCATENATE("R1C",'Mapa final'!#REF!),"")</f>
        <v>#REF!</v>
      </c>
      <c r="V16" s="46" t="str">
        <f>IF(AND('Mapa final'!$Y$10="Alta",'Mapa final'!$AA$10="Moderado"),CONCATENATE("R1C",'Mapa final'!$O$10),"")</f>
        <v/>
      </c>
      <c r="W16" s="47" t="e">
        <f>IF(AND('Mapa final'!#REF!="Alta",'Mapa final'!#REF!="Moderado"),CONCATENATE("R1C",'Mapa final'!#REF!),"")</f>
        <v>#REF!</v>
      </c>
      <c r="X16" s="47" t="e">
        <f>IF(AND('Mapa final'!#REF!="Alta",'Mapa final'!#REF!="Moderado"),CONCATENATE("R1C",'Mapa final'!#REF!),"")</f>
        <v>#REF!</v>
      </c>
      <c r="Y16" s="47" t="e">
        <f>IF(AND('Mapa final'!#REF!="Alta",'Mapa final'!#REF!="Moderado"),CONCATENATE("R1C",'Mapa final'!#REF!),"")</f>
        <v>#REF!</v>
      </c>
      <c r="Z16" s="47" t="e">
        <f>IF(AND('Mapa final'!#REF!="Alta",'Mapa final'!#REF!="Moderado"),CONCATENATE("R1C",'Mapa final'!#REF!),"")</f>
        <v>#REF!</v>
      </c>
      <c r="AA16" s="48" t="e">
        <f>IF(AND('Mapa final'!#REF!="Alta",'Mapa final'!#REF!="Moderado"),CONCATENATE("R1C",'Mapa final'!#REF!),"")</f>
        <v>#REF!</v>
      </c>
      <c r="AB16" s="46" t="str">
        <f>IF(AND('Mapa final'!$Y$10="Alta",'Mapa final'!$AA$10="Mayor"),CONCATENATE("R1C",'Mapa final'!$O$10),"")</f>
        <v/>
      </c>
      <c r="AC16" s="47" t="e">
        <f>IF(AND('Mapa final'!#REF!="Alta",'Mapa final'!#REF!="Mayor"),CONCATENATE("R1C",'Mapa final'!#REF!),"")</f>
        <v>#REF!</v>
      </c>
      <c r="AD16" s="47" t="e">
        <f>IF(AND('Mapa final'!#REF!="Alta",'Mapa final'!#REF!="Mayor"),CONCATENATE("R1C",'Mapa final'!#REF!),"")</f>
        <v>#REF!</v>
      </c>
      <c r="AE16" s="47" t="e">
        <f>IF(AND('Mapa final'!#REF!="Alta",'Mapa final'!#REF!="Mayor"),CONCATENATE("R1C",'Mapa final'!#REF!),"")</f>
        <v>#REF!</v>
      </c>
      <c r="AF16" s="47" t="e">
        <f>IF(AND('Mapa final'!#REF!="Alta",'Mapa final'!#REF!="Mayor"),CONCATENATE("R1C",'Mapa final'!#REF!),"")</f>
        <v>#REF!</v>
      </c>
      <c r="AG16" s="48" t="e">
        <f>IF(AND('Mapa final'!#REF!="Alta",'Mapa final'!#REF!="Mayor"),CONCATENATE("R1C",'Mapa final'!#REF!),"")</f>
        <v>#REF!</v>
      </c>
      <c r="AH16" s="49" t="str">
        <f>IF(AND('Mapa final'!$Y$10="Alta",'Mapa final'!$AA$10="Catastrófico"),CONCATENATE("R1C",'Mapa final'!$O$10),"")</f>
        <v/>
      </c>
      <c r="AI16" s="50" t="e">
        <f>IF(AND('Mapa final'!#REF!="Alta",'Mapa final'!#REF!="Catastrófico"),CONCATENATE("R1C",'Mapa final'!#REF!),"")</f>
        <v>#REF!</v>
      </c>
      <c r="AJ16" s="50" t="e">
        <f>IF(AND('Mapa final'!#REF!="Alta",'Mapa final'!#REF!="Catastrófico"),CONCATENATE("R1C",'Mapa final'!#REF!),"")</f>
        <v>#REF!</v>
      </c>
      <c r="AK16" s="50" t="e">
        <f>IF(AND('Mapa final'!#REF!="Alta",'Mapa final'!#REF!="Catastrófico"),CONCATENATE("R1C",'Mapa final'!#REF!),"")</f>
        <v>#REF!</v>
      </c>
      <c r="AL16" s="50" t="e">
        <f>IF(AND('Mapa final'!#REF!="Alta",'Mapa final'!#REF!="Catastrófico"),CONCATENATE("R1C",'Mapa final'!#REF!),"")</f>
        <v>#REF!</v>
      </c>
      <c r="AM16" s="51" t="e">
        <f>IF(AND('Mapa final'!#REF!="Alta",'Mapa final'!#REF!="Catastrófico"),CONCATENATE("R1C",'Mapa final'!#REF!),"")</f>
        <v>#REF!</v>
      </c>
      <c r="AN16" s="84"/>
      <c r="AO16" s="338" t="s">
        <v>80</v>
      </c>
      <c r="AP16" s="339"/>
      <c r="AQ16" s="339"/>
      <c r="AR16" s="339"/>
      <c r="AS16" s="339"/>
      <c r="AT16" s="340"/>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row>
    <row r="17" spans="1:76" ht="15" customHeight="1" x14ac:dyDescent="0.45">
      <c r="A17" s="84"/>
      <c r="B17" s="250"/>
      <c r="C17" s="250"/>
      <c r="D17" s="251"/>
      <c r="E17" s="349"/>
      <c r="F17" s="350"/>
      <c r="G17" s="350"/>
      <c r="H17" s="350"/>
      <c r="I17" s="350"/>
      <c r="J17" s="68" t="str">
        <f>IF(AND('Mapa final'!$Y$11="Alta",'Mapa final'!$AA$11="Leve"),CONCATENATE("R2C",'Mapa final'!$O$11),"")</f>
        <v/>
      </c>
      <c r="K17" s="69" t="str">
        <f>IF(AND('Mapa final'!$Y$12="Alta",'Mapa final'!$AA$12="Leve"),CONCATENATE("R2C",'Mapa final'!$O$12),"")</f>
        <v/>
      </c>
      <c r="L17" s="69" t="str">
        <f>IF(AND('Mapa final'!$Y$13="Alta",'Mapa final'!$AA$13="Leve"),CONCATENATE("R2C",'Mapa final'!$O$13),"")</f>
        <v/>
      </c>
      <c r="M17" s="69" t="str">
        <f>IF(AND('Mapa final'!$Y$14="Alta",'Mapa final'!$AA$14="Leve"),CONCATENATE("R2C",'Mapa final'!$O$14),"")</f>
        <v/>
      </c>
      <c r="N17" s="69" t="str">
        <f>IF(AND('Mapa final'!$Y$15="Alta",'Mapa final'!$AA$15="Leve"),CONCATENATE("R2C",'Mapa final'!$O$15),"")</f>
        <v/>
      </c>
      <c r="O17" s="70" t="str">
        <f>IF(AND('Mapa final'!$Y$16="Alta",'Mapa final'!$AA$16="Leve"),CONCATENATE("R2C",'Mapa final'!$O$16),"")</f>
        <v/>
      </c>
      <c r="P17" s="68" t="str">
        <f>IF(AND('Mapa final'!$Y$11="Alta",'Mapa final'!$AA$11="Menor"),CONCATENATE("R2C",'Mapa final'!$O$11),"")</f>
        <v/>
      </c>
      <c r="Q17" s="69" t="str">
        <f>IF(AND('Mapa final'!$Y$12="Alta",'Mapa final'!$AA$12="Menor"),CONCATENATE("R2C",'Mapa final'!$O$12),"")</f>
        <v/>
      </c>
      <c r="R17" s="69" t="str">
        <f>IF(AND('Mapa final'!$Y$13="Alta",'Mapa final'!$AA$13="Menor"),CONCATENATE("R2C",'Mapa final'!$O$13),"")</f>
        <v/>
      </c>
      <c r="S17" s="69" t="str">
        <f>IF(AND('Mapa final'!$Y$14="Alta",'Mapa final'!$AA$14="Menor"),CONCATENATE("R2C",'Mapa final'!$O$14),"")</f>
        <v/>
      </c>
      <c r="T17" s="69" t="str">
        <f>IF(AND('Mapa final'!$Y$15="Alta",'Mapa final'!$AA$15="Menor"),CONCATENATE("R2C",'Mapa final'!$O$15),"")</f>
        <v/>
      </c>
      <c r="U17" s="70" t="str">
        <f>IF(AND('Mapa final'!$Y$16="Alta",'Mapa final'!$AA$16="Menor"),CONCATENATE("R2C",'Mapa final'!$O$16),"")</f>
        <v/>
      </c>
      <c r="V17" s="52" t="str">
        <f>IF(AND('Mapa final'!$Y$11="Alta",'Mapa final'!$AA$11="Moderado"),CONCATENATE("R2C",'Mapa final'!$O$11),"")</f>
        <v/>
      </c>
      <c r="W17" s="53" t="str">
        <f>IF(AND('Mapa final'!$Y$12="Alta",'Mapa final'!$AA$12="Moderado"),CONCATENATE("R2C",'Mapa final'!$O$12),"")</f>
        <v/>
      </c>
      <c r="X17" s="53" t="str">
        <f>IF(AND('Mapa final'!$Y$13="Alta",'Mapa final'!$AA$13="Moderado"),CONCATENATE("R2C",'Mapa final'!$O$13),"")</f>
        <v/>
      </c>
      <c r="Y17" s="53" t="str">
        <f>IF(AND('Mapa final'!$Y$14="Alta",'Mapa final'!$AA$14="Moderado"),CONCATENATE("R2C",'Mapa final'!$O$14),"")</f>
        <v/>
      </c>
      <c r="Z17" s="53" t="str">
        <f>IF(AND('Mapa final'!$Y$15="Alta",'Mapa final'!$AA$15="Moderado"),CONCATENATE("R2C",'Mapa final'!$O$15),"")</f>
        <v/>
      </c>
      <c r="AA17" s="54" t="str">
        <f>IF(AND('Mapa final'!$Y$16="Alta",'Mapa final'!$AA$16="Moderado"),CONCATENATE("R2C",'Mapa final'!$O$16),"")</f>
        <v/>
      </c>
      <c r="AB17" s="52" t="str">
        <f>IF(AND('Mapa final'!$Y$11="Alta",'Mapa final'!$AA$11="Mayor"),CONCATENATE("R2C",'Mapa final'!$O$11),"")</f>
        <v/>
      </c>
      <c r="AC17" s="53" t="str">
        <f>IF(AND('Mapa final'!$Y$12="Alta",'Mapa final'!$AA$12="Mayor"),CONCATENATE("R2C",'Mapa final'!$O$12),"")</f>
        <v/>
      </c>
      <c r="AD17" s="53" t="str">
        <f>IF(AND('Mapa final'!$Y$13="Alta",'Mapa final'!$AA$13="Mayor"),CONCATENATE("R2C",'Mapa final'!$O$13),"")</f>
        <v/>
      </c>
      <c r="AE17" s="53" t="str">
        <f>IF(AND('Mapa final'!$Y$14="Alta",'Mapa final'!$AA$14="Mayor"),CONCATENATE("R2C",'Mapa final'!$O$14),"")</f>
        <v/>
      </c>
      <c r="AF17" s="53" t="str">
        <f>IF(AND('Mapa final'!$Y$15="Alta",'Mapa final'!$AA$15="Mayor"),CONCATENATE("R2C",'Mapa final'!$O$15),"")</f>
        <v/>
      </c>
      <c r="AG17" s="54" t="str">
        <f>IF(AND('Mapa final'!$Y$16="Alta",'Mapa final'!$AA$16="Mayor"),CONCATENATE("R2C",'Mapa final'!$O$16),"")</f>
        <v/>
      </c>
      <c r="AH17" s="55" t="str">
        <f>IF(AND('Mapa final'!$Y$11="Alta",'Mapa final'!$AA$11="Catastrófico"),CONCATENATE("R2C",'Mapa final'!$O$11),"")</f>
        <v/>
      </c>
      <c r="AI17" s="56" t="str">
        <f>IF(AND('Mapa final'!$Y$12="Alta",'Mapa final'!$AA$12="Catastrófico"),CONCATENATE("R2C",'Mapa final'!$O$12),"")</f>
        <v/>
      </c>
      <c r="AJ17" s="56" t="str">
        <f>IF(AND('Mapa final'!$Y$13="Alta",'Mapa final'!$AA$13="Catastrófico"),CONCATENATE("R2C",'Mapa final'!$O$13),"")</f>
        <v/>
      </c>
      <c r="AK17" s="56" t="str">
        <f>IF(AND('Mapa final'!$Y$14="Alta",'Mapa final'!$AA$14="Catastrófico"),CONCATENATE("R2C",'Mapa final'!$O$14),"")</f>
        <v/>
      </c>
      <c r="AL17" s="56" t="str">
        <f>IF(AND('Mapa final'!$Y$15="Alta",'Mapa final'!$AA$15="Catastrófico"),CONCATENATE("R2C",'Mapa final'!$O$15),"")</f>
        <v/>
      </c>
      <c r="AM17" s="57" t="str">
        <f>IF(AND('Mapa final'!$Y$16="Alta",'Mapa final'!$AA$16="Catastrófico"),CONCATENATE("R2C",'Mapa final'!$O$16),"")</f>
        <v/>
      </c>
      <c r="AN17" s="84"/>
      <c r="AO17" s="341"/>
      <c r="AP17" s="342"/>
      <c r="AQ17" s="342"/>
      <c r="AR17" s="342"/>
      <c r="AS17" s="342"/>
      <c r="AT17" s="343"/>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row>
    <row r="18" spans="1:76" ht="15" customHeight="1" x14ac:dyDescent="0.45">
      <c r="A18" s="84"/>
      <c r="B18" s="250"/>
      <c r="C18" s="250"/>
      <c r="D18" s="251"/>
      <c r="E18" s="351"/>
      <c r="F18" s="352"/>
      <c r="G18" s="352"/>
      <c r="H18" s="352"/>
      <c r="I18" s="350"/>
      <c r="J18" s="68" t="str">
        <f>IF(AND('Mapa final'!$Y$17="Alta",'Mapa final'!$AA$17="Leve"),CONCATENATE("R3C",'Mapa final'!$O$17),"")</f>
        <v/>
      </c>
      <c r="K18" s="69" t="str">
        <f>IF(AND('Mapa final'!$Y$18="Alta",'Mapa final'!$AA$18="Leve"),CONCATENATE("R3C",'Mapa final'!$O$18),"")</f>
        <v/>
      </c>
      <c r="L18" s="69" t="str">
        <f>IF(AND('Mapa final'!$Y$19="Alta",'Mapa final'!$AA$19="Leve"),CONCATENATE("R3C",'Mapa final'!$O$19),"")</f>
        <v/>
      </c>
      <c r="M18" s="69" t="str">
        <f>IF(AND('Mapa final'!$Y$20="Alta",'Mapa final'!$AA$20="Leve"),CONCATENATE("R3C",'Mapa final'!$O$20),"")</f>
        <v/>
      </c>
      <c r="N18" s="69" t="str">
        <f>IF(AND('Mapa final'!$Y$21="Alta",'Mapa final'!$AA$21="Leve"),CONCATENATE("R3C",'Mapa final'!$O$21),"")</f>
        <v/>
      </c>
      <c r="O18" s="70" t="str">
        <f>IF(AND('Mapa final'!$Y$22="Alta",'Mapa final'!$AA$22="Leve"),CONCATENATE("R3C",'Mapa final'!$O$22),"")</f>
        <v/>
      </c>
      <c r="P18" s="68" t="str">
        <f>IF(AND('Mapa final'!$Y$17="Alta",'Mapa final'!$AA$17="Menor"),CONCATENATE("R3C",'Mapa final'!$O$17),"")</f>
        <v/>
      </c>
      <c r="Q18" s="69" t="str">
        <f>IF(AND('Mapa final'!$Y$18="Alta",'Mapa final'!$AA$18="Menor"),CONCATENATE("R3C",'Mapa final'!$O$18),"")</f>
        <v/>
      </c>
      <c r="R18" s="69" t="str">
        <f>IF(AND('Mapa final'!$Y$19="Alta",'Mapa final'!$AA$19="Menor"),CONCATENATE("R3C",'Mapa final'!$O$19),"")</f>
        <v/>
      </c>
      <c r="S18" s="69" t="str">
        <f>IF(AND('Mapa final'!$Y$20="Alta",'Mapa final'!$AA$20="Menor"),CONCATENATE("R3C",'Mapa final'!$O$20),"")</f>
        <v/>
      </c>
      <c r="T18" s="69" t="str">
        <f>IF(AND('Mapa final'!$Y$21="Alta",'Mapa final'!$AA$21="Menor"),CONCATENATE("R3C",'Mapa final'!$O$21),"")</f>
        <v/>
      </c>
      <c r="U18" s="70" t="str">
        <f>IF(AND('Mapa final'!$Y$22="Alta",'Mapa final'!$AA$22="Menor"),CONCATENATE("R3C",'Mapa final'!$O$22),"")</f>
        <v/>
      </c>
      <c r="V18" s="52" t="str">
        <f>IF(AND('Mapa final'!$Y$17="Alta",'Mapa final'!$AA$17="Moderado"),CONCATENATE("R3C",'Mapa final'!$O$17),"")</f>
        <v/>
      </c>
      <c r="W18" s="53" t="str">
        <f>IF(AND('Mapa final'!$Y$18="Alta",'Mapa final'!$AA$18="Moderado"),CONCATENATE("R3C",'Mapa final'!$O$18),"")</f>
        <v/>
      </c>
      <c r="X18" s="53" t="str">
        <f>IF(AND('Mapa final'!$Y$19="Alta",'Mapa final'!$AA$19="Moderado"),CONCATENATE("R3C",'Mapa final'!$O$19),"")</f>
        <v/>
      </c>
      <c r="Y18" s="53" t="str">
        <f>IF(AND('Mapa final'!$Y$20="Alta",'Mapa final'!$AA$20="Moderado"),CONCATENATE("R3C",'Mapa final'!$O$20),"")</f>
        <v/>
      </c>
      <c r="Z18" s="53" t="str">
        <f>IF(AND('Mapa final'!$Y$21="Alta",'Mapa final'!$AA$21="Moderado"),CONCATENATE("R3C",'Mapa final'!$O$21),"")</f>
        <v/>
      </c>
      <c r="AA18" s="54" t="str">
        <f>IF(AND('Mapa final'!$Y$22="Alta",'Mapa final'!$AA$22="Moderado"),CONCATENATE("R3C",'Mapa final'!$O$22),"")</f>
        <v/>
      </c>
      <c r="AB18" s="52" t="str">
        <f>IF(AND('Mapa final'!$Y$17="Alta",'Mapa final'!$AA$17="Mayor"),CONCATENATE("R3C",'Mapa final'!$O$17),"")</f>
        <v/>
      </c>
      <c r="AC18" s="53" t="str">
        <f>IF(AND('Mapa final'!$Y$18="Alta",'Mapa final'!$AA$18="Mayor"),CONCATENATE("R3C",'Mapa final'!$O$18),"")</f>
        <v/>
      </c>
      <c r="AD18" s="53" t="str">
        <f>IF(AND('Mapa final'!$Y$19="Alta",'Mapa final'!$AA$19="Mayor"),CONCATENATE("R3C",'Mapa final'!$O$19),"")</f>
        <v/>
      </c>
      <c r="AE18" s="53" t="str">
        <f>IF(AND('Mapa final'!$Y$20="Alta",'Mapa final'!$AA$20="Mayor"),CONCATENATE("R3C",'Mapa final'!$O$20),"")</f>
        <v/>
      </c>
      <c r="AF18" s="53" t="str">
        <f>IF(AND('Mapa final'!$Y$21="Alta",'Mapa final'!$AA$21="Mayor"),CONCATENATE("R3C",'Mapa final'!$O$21),"")</f>
        <v/>
      </c>
      <c r="AG18" s="54" t="str">
        <f>IF(AND('Mapa final'!$Y$22="Alta",'Mapa final'!$AA$22="Mayor"),CONCATENATE("R3C",'Mapa final'!$O$22),"")</f>
        <v/>
      </c>
      <c r="AH18" s="55" t="str">
        <f>IF(AND('Mapa final'!$Y$17="Alta",'Mapa final'!$AA$17="Catastrófico"),CONCATENATE("R3C",'Mapa final'!$O$17),"")</f>
        <v/>
      </c>
      <c r="AI18" s="56" t="str">
        <f>IF(AND('Mapa final'!$Y$18="Alta",'Mapa final'!$AA$18="Catastrófico"),CONCATENATE("R3C",'Mapa final'!$O$18),"")</f>
        <v/>
      </c>
      <c r="AJ18" s="56" t="str">
        <f>IF(AND('Mapa final'!$Y$19="Alta",'Mapa final'!$AA$19="Catastrófico"),CONCATENATE("R3C",'Mapa final'!$O$19),"")</f>
        <v/>
      </c>
      <c r="AK18" s="56" t="str">
        <f>IF(AND('Mapa final'!$Y$20="Alta",'Mapa final'!$AA$20="Catastrófico"),CONCATENATE("R3C",'Mapa final'!$O$20),"")</f>
        <v/>
      </c>
      <c r="AL18" s="56" t="str">
        <f>IF(AND('Mapa final'!$Y$21="Alta",'Mapa final'!$AA$21="Catastrófico"),CONCATENATE("R3C",'Mapa final'!$O$21),"")</f>
        <v/>
      </c>
      <c r="AM18" s="57" t="str">
        <f>IF(AND('Mapa final'!$Y$22="Alta",'Mapa final'!$AA$22="Catastrófico"),CONCATENATE("R3C",'Mapa final'!$O$22),"")</f>
        <v/>
      </c>
      <c r="AN18" s="84"/>
      <c r="AO18" s="341"/>
      <c r="AP18" s="342"/>
      <c r="AQ18" s="342"/>
      <c r="AR18" s="342"/>
      <c r="AS18" s="342"/>
      <c r="AT18" s="343"/>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row>
    <row r="19" spans="1:76" ht="15" customHeight="1" x14ac:dyDescent="0.45">
      <c r="A19" s="84"/>
      <c r="B19" s="250"/>
      <c r="C19" s="250"/>
      <c r="D19" s="251"/>
      <c r="E19" s="351"/>
      <c r="F19" s="352"/>
      <c r="G19" s="352"/>
      <c r="H19" s="352"/>
      <c r="I19" s="350"/>
      <c r="J19" s="68" t="str">
        <f>IF(AND('Mapa final'!$Y$23="Alta",'Mapa final'!$AA$23="Leve"),CONCATENATE("R4C",'Mapa final'!$O$23),"")</f>
        <v/>
      </c>
      <c r="K19" s="69" t="str">
        <f>IF(AND('Mapa final'!$Y$24="Alta",'Mapa final'!$AA$24="Leve"),CONCATENATE("R4C",'Mapa final'!$O$24),"")</f>
        <v/>
      </c>
      <c r="L19" s="69" t="str">
        <f>IF(AND('Mapa final'!$Y$25="Alta",'Mapa final'!$AA$25="Leve"),CONCATENATE("R4C",'Mapa final'!$O$25),"")</f>
        <v/>
      </c>
      <c r="M19" s="69" t="str">
        <f>IF(AND('Mapa final'!$Y$26="Alta",'Mapa final'!$AA$26="Leve"),CONCATENATE("R4C",'Mapa final'!$O$26),"")</f>
        <v/>
      </c>
      <c r="N19" s="69" t="str">
        <f>IF(AND('Mapa final'!$Y$27="Alta",'Mapa final'!$AA$27="Leve"),CONCATENATE("R4C",'Mapa final'!$O$27),"")</f>
        <v/>
      </c>
      <c r="O19" s="70" t="str">
        <f>IF(AND('Mapa final'!$Y$28="Alta",'Mapa final'!$AA$28="Leve"),CONCATENATE("R4C",'Mapa final'!$O$28),"")</f>
        <v/>
      </c>
      <c r="P19" s="68" t="str">
        <f>IF(AND('Mapa final'!$Y$23="Alta",'Mapa final'!$AA$23="Menor"),CONCATENATE("R4C",'Mapa final'!$O$23),"")</f>
        <v/>
      </c>
      <c r="Q19" s="69" t="str">
        <f>IF(AND('Mapa final'!$Y$24="Alta",'Mapa final'!$AA$24="Menor"),CONCATENATE("R4C",'Mapa final'!$O$24),"")</f>
        <v/>
      </c>
      <c r="R19" s="69" t="str">
        <f>IF(AND('Mapa final'!$Y$25="Alta",'Mapa final'!$AA$25="Menor"),CONCATENATE("R4C",'Mapa final'!$O$25),"")</f>
        <v/>
      </c>
      <c r="S19" s="69" t="str">
        <f>IF(AND('Mapa final'!$Y$26="Alta",'Mapa final'!$AA$26="Menor"),CONCATENATE("R4C",'Mapa final'!$O$26),"")</f>
        <v/>
      </c>
      <c r="T19" s="69" t="str">
        <f>IF(AND('Mapa final'!$Y$27="Alta",'Mapa final'!$AA$27="Menor"),CONCATENATE("R4C",'Mapa final'!$O$27),"")</f>
        <v/>
      </c>
      <c r="U19" s="70" t="str">
        <f>IF(AND('Mapa final'!$Y$28="Alta",'Mapa final'!$AA$28="Menor"),CONCATENATE("R4C",'Mapa final'!$O$28),"")</f>
        <v/>
      </c>
      <c r="V19" s="52" t="str">
        <f>IF(AND('Mapa final'!$Y$23="Alta",'Mapa final'!$AA$23="Moderado"),CONCATENATE("R4C",'Mapa final'!$O$23),"")</f>
        <v/>
      </c>
      <c r="W19" s="53" t="str">
        <f>IF(AND('Mapa final'!$Y$24="Alta",'Mapa final'!$AA$24="Moderado"),CONCATENATE("R4C",'Mapa final'!$O$24),"")</f>
        <v/>
      </c>
      <c r="X19" s="58" t="str">
        <f>IF(AND('Mapa final'!$Y$25="Alta",'Mapa final'!$AA$25="Moderado"),CONCATENATE("R4C",'Mapa final'!$O$25),"")</f>
        <v/>
      </c>
      <c r="Y19" s="58" t="str">
        <f>IF(AND('Mapa final'!$Y$26="Alta",'Mapa final'!$AA$26="Moderado"),CONCATENATE("R4C",'Mapa final'!$O$26),"")</f>
        <v/>
      </c>
      <c r="Z19" s="58" t="str">
        <f>IF(AND('Mapa final'!$Y$27="Alta",'Mapa final'!$AA$27="Moderado"),CONCATENATE("R4C",'Mapa final'!$O$27),"")</f>
        <v/>
      </c>
      <c r="AA19" s="54" t="str">
        <f>IF(AND('Mapa final'!$Y$28="Alta",'Mapa final'!$AA$28="Moderado"),CONCATENATE("R4C",'Mapa final'!$O$28),"")</f>
        <v/>
      </c>
      <c r="AB19" s="52" t="str">
        <f>IF(AND('Mapa final'!$Y$23="Alta",'Mapa final'!$AA$23="Mayor"),CONCATENATE("R4C",'Mapa final'!$O$23),"")</f>
        <v/>
      </c>
      <c r="AC19" s="53" t="str">
        <f>IF(AND('Mapa final'!$Y$24="Alta",'Mapa final'!$AA$24="Mayor"),CONCATENATE("R4C",'Mapa final'!$O$24),"")</f>
        <v/>
      </c>
      <c r="AD19" s="58" t="str">
        <f>IF(AND('Mapa final'!$Y$25="Alta",'Mapa final'!$AA$25="Mayor"),CONCATENATE("R4C",'Mapa final'!$O$25),"")</f>
        <v/>
      </c>
      <c r="AE19" s="58" t="str">
        <f>IF(AND('Mapa final'!$Y$26="Alta",'Mapa final'!$AA$26="Mayor"),CONCATENATE("R4C",'Mapa final'!$O$26),"")</f>
        <v/>
      </c>
      <c r="AF19" s="58" t="str">
        <f>IF(AND('Mapa final'!$Y$27="Alta",'Mapa final'!$AA$27="Mayor"),CONCATENATE("R4C",'Mapa final'!$O$27),"")</f>
        <v/>
      </c>
      <c r="AG19" s="54" t="str">
        <f>IF(AND('Mapa final'!$Y$28="Alta",'Mapa final'!$AA$28="Mayor"),CONCATENATE("R4C",'Mapa final'!$O$28),"")</f>
        <v/>
      </c>
      <c r="AH19" s="55" t="str">
        <f>IF(AND('Mapa final'!$Y$23="Alta",'Mapa final'!$AA$23="Catastrófico"),CONCATENATE("R4C",'Mapa final'!$O$23),"")</f>
        <v/>
      </c>
      <c r="AI19" s="56" t="str">
        <f>IF(AND('Mapa final'!$Y$24="Alta",'Mapa final'!$AA$24="Catastrófico"),CONCATENATE("R4C",'Mapa final'!$O$24),"")</f>
        <v/>
      </c>
      <c r="AJ19" s="56" t="str">
        <f>IF(AND('Mapa final'!$Y$25="Alta",'Mapa final'!$AA$25="Catastrófico"),CONCATENATE("R4C",'Mapa final'!$O$25),"")</f>
        <v/>
      </c>
      <c r="AK19" s="56" t="str">
        <f>IF(AND('Mapa final'!$Y$26="Alta",'Mapa final'!$AA$26="Catastrófico"),CONCATENATE("R4C",'Mapa final'!$O$26),"")</f>
        <v/>
      </c>
      <c r="AL19" s="56" t="str">
        <f>IF(AND('Mapa final'!$Y$27="Alta",'Mapa final'!$AA$27="Catastrófico"),CONCATENATE("R4C",'Mapa final'!$O$27),"")</f>
        <v/>
      </c>
      <c r="AM19" s="57" t="str">
        <f>IF(AND('Mapa final'!$Y$28="Alta",'Mapa final'!$AA$28="Catastrófico"),CONCATENATE("R4C",'Mapa final'!$O$28),"")</f>
        <v/>
      </c>
      <c r="AN19" s="84"/>
      <c r="AO19" s="341"/>
      <c r="AP19" s="342"/>
      <c r="AQ19" s="342"/>
      <c r="AR19" s="342"/>
      <c r="AS19" s="342"/>
      <c r="AT19" s="343"/>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row>
    <row r="20" spans="1:76" ht="15" customHeight="1" x14ac:dyDescent="0.45">
      <c r="A20" s="84"/>
      <c r="B20" s="250"/>
      <c r="C20" s="250"/>
      <c r="D20" s="251"/>
      <c r="E20" s="351"/>
      <c r="F20" s="352"/>
      <c r="G20" s="352"/>
      <c r="H20" s="352"/>
      <c r="I20" s="350"/>
      <c r="J20" s="68" t="str">
        <f>IF(AND('Mapa final'!$Y$29="Alta",'Mapa final'!$AA$29="Leve"),CONCATENATE("R5C",'Mapa final'!$O$29),"")</f>
        <v/>
      </c>
      <c r="K20" s="69" t="str">
        <f>IF(AND('Mapa final'!$Y$30="Alta",'Mapa final'!$AA$30="Leve"),CONCATENATE("R5C",'Mapa final'!$O$30),"")</f>
        <v/>
      </c>
      <c r="L20" s="69" t="str">
        <f>IF(AND('Mapa final'!$Y$31="Alta",'Mapa final'!$AA$31="Leve"),CONCATENATE("R5C",'Mapa final'!$O$31),"")</f>
        <v/>
      </c>
      <c r="M20" s="69" t="str">
        <f>IF(AND('Mapa final'!$Y$32="Alta",'Mapa final'!$AA$32="Leve"),CONCATENATE("R5C",'Mapa final'!$O$32),"")</f>
        <v/>
      </c>
      <c r="N20" s="69" t="str">
        <f>IF(AND('Mapa final'!$Y$33="Alta",'Mapa final'!$AA$33="Leve"),CONCATENATE("R5C",'Mapa final'!$O$33),"")</f>
        <v/>
      </c>
      <c r="O20" s="70" t="str">
        <f>IF(AND('Mapa final'!$Y$34="Alta",'Mapa final'!$AA$34="Leve"),CONCATENATE("R5C",'Mapa final'!$O$34),"")</f>
        <v/>
      </c>
      <c r="P20" s="68" t="str">
        <f>IF(AND('Mapa final'!$Y$29="Alta",'Mapa final'!$AA$29="Menor"),CONCATENATE("R5C",'Mapa final'!$O$29),"")</f>
        <v/>
      </c>
      <c r="Q20" s="69" t="str">
        <f>IF(AND('Mapa final'!$Y$30="Alta",'Mapa final'!$AA$30="Menor"),CONCATENATE("R5C",'Mapa final'!$O$30),"")</f>
        <v/>
      </c>
      <c r="R20" s="69" t="str">
        <f>IF(AND('Mapa final'!$Y$31="Alta",'Mapa final'!$AA$31="Menor"),CONCATENATE("R5C",'Mapa final'!$O$31),"")</f>
        <v/>
      </c>
      <c r="S20" s="69" t="str">
        <f>IF(AND('Mapa final'!$Y$32="Alta",'Mapa final'!$AA$32="Menor"),CONCATENATE("R5C",'Mapa final'!$O$32),"")</f>
        <v/>
      </c>
      <c r="T20" s="69" t="str">
        <f>IF(AND('Mapa final'!$Y$33="Alta",'Mapa final'!$AA$33="Menor"),CONCATENATE("R5C",'Mapa final'!$O$33),"")</f>
        <v/>
      </c>
      <c r="U20" s="70" t="str">
        <f>IF(AND('Mapa final'!$Y$34="Alta",'Mapa final'!$AA$34="Menor"),CONCATENATE("R5C",'Mapa final'!$O$34),"")</f>
        <v/>
      </c>
      <c r="V20" s="52" t="str">
        <f>IF(AND('Mapa final'!$Y$29="Alta",'Mapa final'!$AA$29="Moderado"),CONCATENATE("R5C",'Mapa final'!$O$29),"")</f>
        <v/>
      </c>
      <c r="W20" s="53" t="str">
        <f>IF(AND('Mapa final'!$Y$30="Alta",'Mapa final'!$AA$30="Moderado"),CONCATENATE("R5C",'Mapa final'!$O$30),"")</f>
        <v/>
      </c>
      <c r="X20" s="58" t="str">
        <f>IF(AND('Mapa final'!$Y$31="Alta",'Mapa final'!$AA$31="Moderado"),CONCATENATE("R5C",'Mapa final'!$O$31),"")</f>
        <v/>
      </c>
      <c r="Y20" s="58" t="str">
        <f>IF(AND('Mapa final'!$Y$32="Alta",'Mapa final'!$AA$32="Moderado"),CONCATENATE("R5C",'Mapa final'!$O$32),"")</f>
        <v/>
      </c>
      <c r="Z20" s="58" t="str">
        <f>IF(AND('Mapa final'!$Y$33="Alta",'Mapa final'!$AA$33="Moderado"),CONCATENATE("R5C",'Mapa final'!$O$33),"")</f>
        <v/>
      </c>
      <c r="AA20" s="54" t="str">
        <f>IF(AND('Mapa final'!$Y$34="Alta",'Mapa final'!$AA$34="Moderado"),CONCATENATE("R5C",'Mapa final'!$O$34),"")</f>
        <v/>
      </c>
      <c r="AB20" s="52" t="str">
        <f>IF(AND('Mapa final'!$Y$29="Alta",'Mapa final'!$AA$29="Mayor"),CONCATENATE("R5C",'Mapa final'!$O$29),"")</f>
        <v/>
      </c>
      <c r="AC20" s="53" t="str">
        <f>IF(AND('Mapa final'!$Y$30="Alta",'Mapa final'!$AA$30="Mayor"),CONCATENATE("R5C",'Mapa final'!$O$30),"")</f>
        <v/>
      </c>
      <c r="AD20" s="58" t="str">
        <f>IF(AND('Mapa final'!$Y$31="Alta",'Mapa final'!$AA$31="Mayor"),CONCATENATE("R5C",'Mapa final'!$O$31),"")</f>
        <v/>
      </c>
      <c r="AE20" s="58" t="str">
        <f>IF(AND('Mapa final'!$Y$32="Alta",'Mapa final'!$AA$32="Mayor"),CONCATENATE("R5C",'Mapa final'!$O$32),"")</f>
        <v/>
      </c>
      <c r="AF20" s="58" t="str">
        <f>IF(AND('Mapa final'!$Y$33="Alta",'Mapa final'!$AA$33="Mayor"),CONCATENATE("R5C",'Mapa final'!$O$33),"")</f>
        <v/>
      </c>
      <c r="AG20" s="54" t="str">
        <f>IF(AND('Mapa final'!$Y$34="Alta",'Mapa final'!$AA$34="Mayor"),CONCATENATE("R5C",'Mapa final'!$O$34),"")</f>
        <v/>
      </c>
      <c r="AH20" s="55" t="str">
        <f>IF(AND('Mapa final'!$Y$29="Alta",'Mapa final'!$AA$29="Catastrófico"),CONCATENATE("R5C",'Mapa final'!$O$29),"")</f>
        <v/>
      </c>
      <c r="AI20" s="56" t="str">
        <f>IF(AND('Mapa final'!$Y$30="Alta",'Mapa final'!$AA$30="Catastrófico"),CONCATENATE("R5C",'Mapa final'!$O$30),"")</f>
        <v/>
      </c>
      <c r="AJ20" s="56" t="str">
        <f>IF(AND('Mapa final'!$Y$31="Alta",'Mapa final'!$AA$31="Catastrófico"),CONCATENATE("R5C",'Mapa final'!$O$31),"")</f>
        <v/>
      </c>
      <c r="AK20" s="56" t="str">
        <f>IF(AND('Mapa final'!$Y$32="Alta",'Mapa final'!$AA$32="Catastrófico"),CONCATENATE("R5C",'Mapa final'!$O$32),"")</f>
        <v/>
      </c>
      <c r="AL20" s="56" t="str">
        <f>IF(AND('Mapa final'!$Y$33="Alta",'Mapa final'!$AA$33="Catastrófico"),CONCATENATE("R5C",'Mapa final'!$O$33),"")</f>
        <v/>
      </c>
      <c r="AM20" s="57" t="str">
        <f>IF(AND('Mapa final'!$Y$34="Alta",'Mapa final'!$AA$34="Catastrófico"),CONCATENATE("R5C",'Mapa final'!$O$34),"")</f>
        <v/>
      </c>
      <c r="AN20" s="84"/>
      <c r="AO20" s="341"/>
      <c r="AP20" s="342"/>
      <c r="AQ20" s="342"/>
      <c r="AR20" s="342"/>
      <c r="AS20" s="342"/>
      <c r="AT20" s="343"/>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row>
    <row r="21" spans="1:76" ht="15" customHeight="1" x14ac:dyDescent="0.45">
      <c r="A21" s="84"/>
      <c r="B21" s="250"/>
      <c r="C21" s="250"/>
      <c r="D21" s="251"/>
      <c r="E21" s="351"/>
      <c r="F21" s="352"/>
      <c r="G21" s="352"/>
      <c r="H21" s="352"/>
      <c r="I21" s="350"/>
      <c r="J21" s="68" t="str">
        <f>IF(AND('Mapa final'!$Y$35="Alta",'Mapa final'!$AA$35="Leve"),CONCATENATE("R6C",'Mapa final'!$O$35),"")</f>
        <v/>
      </c>
      <c r="K21" s="69" t="str">
        <f>IF(AND('Mapa final'!$Y$36="Alta",'Mapa final'!$AA$36="Leve"),CONCATENATE("R6C",'Mapa final'!$O$36),"")</f>
        <v/>
      </c>
      <c r="L21" s="69" t="str">
        <f>IF(AND('Mapa final'!$Y$37="Alta",'Mapa final'!$AA$37="Leve"),CONCATENATE("R6C",'Mapa final'!$O$37),"")</f>
        <v/>
      </c>
      <c r="M21" s="69" t="str">
        <f>IF(AND('Mapa final'!$Y$38="Alta",'Mapa final'!$AA$38="Leve"),CONCATENATE("R6C",'Mapa final'!$O$38),"")</f>
        <v/>
      </c>
      <c r="N21" s="69" t="str">
        <f>IF(AND('Mapa final'!$Y$39="Alta",'Mapa final'!$AA$39="Leve"),CONCATENATE("R6C",'Mapa final'!$O$39),"")</f>
        <v/>
      </c>
      <c r="O21" s="70" t="str">
        <f>IF(AND('Mapa final'!$Y$40="Alta",'Mapa final'!$AA$40="Leve"),CONCATENATE("R6C",'Mapa final'!$O$40),"")</f>
        <v/>
      </c>
      <c r="P21" s="68" t="str">
        <f>IF(AND('Mapa final'!$Y$35="Alta",'Mapa final'!$AA$35="Menor"),CONCATENATE("R6C",'Mapa final'!$O$35),"")</f>
        <v/>
      </c>
      <c r="Q21" s="69" t="str">
        <f>IF(AND('Mapa final'!$Y$36="Alta",'Mapa final'!$AA$36="Menor"),CONCATENATE("R6C",'Mapa final'!$O$36),"")</f>
        <v/>
      </c>
      <c r="R21" s="69" t="str">
        <f>IF(AND('Mapa final'!$Y$37="Alta",'Mapa final'!$AA$37="Menor"),CONCATENATE("R6C",'Mapa final'!$O$37),"")</f>
        <v/>
      </c>
      <c r="S21" s="69" t="str">
        <f>IF(AND('Mapa final'!$Y$38="Alta",'Mapa final'!$AA$38="Menor"),CONCATENATE("R6C",'Mapa final'!$O$38),"")</f>
        <v/>
      </c>
      <c r="T21" s="69" t="str">
        <f>IF(AND('Mapa final'!$Y$39="Alta",'Mapa final'!$AA$39="Menor"),CONCATENATE("R6C",'Mapa final'!$O$39),"")</f>
        <v/>
      </c>
      <c r="U21" s="70" t="str">
        <f>IF(AND('Mapa final'!$Y$40="Alta",'Mapa final'!$AA$40="Menor"),CONCATENATE("R6C",'Mapa final'!$O$40),"")</f>
        <v/>
      </c>
      <c r="V21" s="52" t="str">
        <f>IF(AND('Mapa final'!$Y$35="Alta",'Mapa final'!$AA$35="Moderado"),CONCATENATE("R6C",'Mapa final'!$O$35),"")</f>
        <v/>
      </c>
      <c r="W21" s="53" t="str">
        <f>IF(AND('Mapa final'!$Y$36="Alta",'Mapa final'!$AA$36="Moderado"),CONCATENATE("R6C",'Mapa final'!$O$36),"")</f>
        <v/>
      </c>
      <c r="X21" s="58" t="str">
        <f>IF(AND('Mapa final'!$Y$37="Alta",'Mapa final'!$AA$37="Moderado"),CONCATENATE("R6C",'Mapa final'!$O$37),"")</f>
        <v/>
      </c>
      <c r="Y21" s="58" t="str">
        <f>IF(AND('Mapa final'!$Y$38="Alta",'Mapa final'!$AA$38="Moderado"),CONCATENATE("R6C",'Mapa final'!$O$38),"")</f>
        <v/>
      </c>
      <c r="Z21" s="58" t="str">
        <f>IF(AND('Mapa final'!$Y$39="Alta",'Mapa final'!$AA$39="Moderado"),CONCATENATE("R6C",'Mapa final'!$O$39),"")</f>
        <v/>
      </c>
      <c r="AA21" s="54" t="str">
        <f>IF(AND('Mapa final'!$Y$40="Alta",'Mapa final'!$AA$40="Moderado"),CONCATENATE("R6C",'Mapa final'!$O$40),"")</f>
        <v/>
      </c>
      <c r="AB21" s="52" t="str">
        <f>IF(AND('Mapa final'!$Y$35="Alta",'Mapa final'!$AA$35="Mayor"),CONCATENATE("R6C",'Mapa final'!$O$35),"")</f>
        <v/>
      </c>
      <c r="AC21" s="53" t="str">
        <f>IF(AND('Mapa final'!$Y$36="Alta",'Mapa final'!$AA$36="Mayor"),CONCATENATE("R6C",'Mapa final'!$O$36),"")</f>
        <v/>
      </c>
      <c r="AD21" s="58" t="str">
        <f>IF(AND('Mapa final'!$Y$37="Alta",'Mapa final'!$AA$37="Mayor"),CONCATENATE("R6C",'Mapa final'!$O$37),"")</f>
        <v/>
      </c>
      <c r="AE21" s="58" t="str">
        <f>IF(AND('Mapa final'!$Y$38="Alta",'Mapa final'!$AA$38="Mayor"),CONCATENATE("R6C",'Mapa final'!$O$38),"")</f>
        <v/>
      </c>
      <c r="AF21" s="58" t="str">
        <f>IF(AND('Mapa final'!$Y$39="Alta",'Mapa final'!$AA$39="Mayor"),CONCATENATE("R6C",'Mapa final'!$O$39),"")</f>
        <v/>
      </c>
      <c r="AG21" s="54" t="str">
        <f>IF(AND('Mapa final'!$Y$40="Alta",'Mapa final'!$AA$40="Mayor"),CONCATENATE("R6C",'Mapa final'!$O$40),"")</f>
        <v/>
      </c>
      <c r="AH21" s="55" t="str">
        <f>IF(AND('Mapa final'!$Y$35="Alta",'Mapa final'!$AA$35="Catastrófico"),CONCATENATE("R6C",'Mapa final'!$O$35),"")</f>
        <v/>
      </c>
      <c r="AI21" s="56" t="str">
        <f>IF(AND('Mapa final'!$Y$36="Alta",'Mapa final'!$AA$36="Catastrófico"),CONCATENATE("R6C",'Mapa final'!$O$36),"")</f>
        <v/>
      </c>
      <c r="AJ21" s="56" t="str">
        <f>IF(AND('Mapa final'!$Y$37="Alta",'Mapa final'!$AA$37="Catastrófico"),CONCATENATE("R6C",'Mapa final'!$O$37),"")</f>
        <v/>
      </c>
      <c r="AK21" s="56" t="str">
        <f>IF(AND('Mapa final'!$Y$38="Alta",'Mapa final'!$AA$38="Catastrófico"),CONCATENATE("R6C",'Mapa final'!$O$38),"")</f>
        <v/>
      </c>
      <c r="AL21" s="56" t="str">
        <f>IF(AND('Mapa final'!$Y$39="Alta",'Mapa final'!$AA$39="Catastrófico"),CONCATENATE("R6C",'Mapa final'!$O$39),"")</f>
        <v/>
      </c>
      <c r="AM21" s="57" t="str">
        <f>IF(AND('Mapa final'!$Y$40="Alta",'Mapa final'!$AA$40="Catastrófico"),CONCATENATE("R6C",'Mapa final'!$O$40),"")</f>
        <v/>
      </c>
      <c r="AN21" s="84"/>
      <c r="AO21" s="341"/>
      <c r="AP21" s="342"/>
      <c r="AQ21" s="342"/>
      <c r="AR21" s="342"/>
      <c r="AS21" s="342"/>
      <c r="AT21" s="343"/>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row>
    <row r="22" spans="1:76" ht="15" customHeight="1" x14ac:dyDescent="0.45">
      <c r="A22" s="84"/>
      <c r="B22" s="250"/>
      <c r="C22" s="250"/>
      <c r="D22" s="251"/>
      <c r="E22" s="351"/>
      <c r="F22" s="352"/>
      <c r="G22" s="352"/>
      <c r="H22" s="352"/>
      <c r="I22" s="350"/>
      <c r="J22" s="68" t="str">
        <f>IF(AND('Mapa final'!$Y$41="Alta",'Mapa final'!$AA$41="Leve"),CONCATENATE("R7C",'Mapa final'!$O$41),"")</f>
        <v/>
      </c>
      <c r="K22" s="69" t="str">
        <f>IF(AND('Mapa final'!$Y$42="Alta",'Mapa final'!$AA$42="Leve"),CONCATENATE("R7C",'Mapa final'!$O$42),"")</f>
        <v/>
      </c>
      <c r="L22" s="69" t="str">
        <f>IF(AND('Mapa final'!$Y$43="Alta",'Mapa final'!$AA$43="Leve"),CONCATENATE("R7C",'Mapa final'!$O$43),"")</f>
        <v/>
      </c>
      <c r="M22" s="69" t="str">
        <f>IF(AND('Mapa final'!$Y$44="Alta",'Mapa final'!$AA$44="Leve"),CONCATENATE("R7C",'Mapa final'!$O$44),"")</f>
        <v/>
      </c>
      <c r="N22" s="69" t="str">
        <f>IF(AND('Mapa final'!$Y$45="Alta",'Mapa final'!$AA$45="Leve"),CONCATENATE("R7C",'Mapa final'!$O$45),"")</f>
        <v/>
      </c>
      <c r="O22" s="70" t="str">
        <f>IF(AND('Mapa final'!$Y$46="Alta",'Mapa final'!$AA$46="Leve"),CONCATENATE("R7C",'Mapa final'!$O$46),"")</f>
        <v/>
      </c>
      <c r="P22" s="68" t="str">
        <f>IF(AND('Mapa final'!$Y$41="Alta",'Mapa final'!$AA$41="Menor"),CONCATENATE("R7C",'Mapa final'!$O$41),"")</f>
        <v/>
      </c>
      <c r="Q22" s="69" t="str">
        <f>IF(AND('Mapa final'!$Y$42="Alta",'Mapa final'!$AA$42="Menor"),CONCATENATE("R7C",'Mapa final'!$O$42),"")</f>
        <v/>
      </c>
      <c r="R22" s="69" t="str">
        <f>IF(AND('Mapa final'!$Y$43="Alta",'Mapa final'!$AA$43="Menor"),CONCATENATE("R7C",'Mapa final'!$O$43),"")</f>
        <v/>
      </c>
      <c r="S22" s="69" t="str">
        <f>IF(AND('Mapa final'!$Y$44="Alta",'Mapa final'!$AA$44="Menor"),CONCATENATE("R7C",'Mapa final'!$O$44),"")</f>
        <v/>
      </c>
      <c r="T22" s="69" t="str">
        <f>IF(AND('Mapa final'!$Y$45="Alta",'Mapa final'!$AA$45="Menor"),CONCATENATE("R7C",'Mapa final'!$O$45),"")</f>
        <v/>
      </c>
      <c r="U22" s="70" t="str">
        <f>IF(AND('Mapa final'!$Y$46="Alta",'Mapa final'!$AA$46="Menor"),CONCATENATE("R7C",'Mapa final'!$O$46),"")</f>
        <v/>
      </c>
      <c r="V22" s="52" t="str">
        <f>IF(AND('Mapa final'!$Y$41="Alta",'Mapa final'!$AA$41="Moderado"),CONCATENATE("R7C",'Mapa final'!$O$41),"")</f>
        <v/>
      </c>
      <c r="W22" s="53" t="str">
        <f>IF(AND('Mapa final'!$Y$42="Alta",'Mapa final'!$AA$42="Moderado"),CONCATENATE("R7C",'Mapa final'!$O$42),"")</f>
        <v/>
      </c>
      <c r="X22" s="58" t="str">
        <f>IF(AND('Mapa final'!$Y$43="Alta",'Mapa final'!$AA$43="Moderado"),CONCATENATE("R7C",'Mapa final'!$O$43),"")</f>
        <v/>
      </c>
      <c r="Y22" s="58" t="str">
        <f>IF(AND('Mapa final'!$Y$44="Alta",'Mapa final'!$AA$44="Moderado"),CONCATENATE("R7C",'Mapa final'!$O$44),"")</f>
        <v/>
      </c>
      <c r="Z22" s="58" t="str">
        <f>IF(AND('Mapa final'!$Y$45="Alta",'Mapa final'!$AA$45="Moderado"),CONCATENATE("R7C",'Mapa final'!$O$45),"")</f>
        <v/>
      </c>
      <c r="AA22" s="54" t="str">
        <f>IF(AND('Mapa final'!$Y$46="Alta",'Mapa final'!$AA$46="Moderado"),CONCATENATE("R7C",'Mapa final'!$O$46),"")</f>
        <v/>
      </c>
      <c r="AB22" s="52" t="str">
        <f>IF(AND('Mapa final'!$Y$41="Alta",'Mapa final'!$AA$41="Mayor"),CONCATENATE("R7C",'Mapa final'!$O$41),"")</f>
        <v/>
      </c>
      <c r="AC22" s="53" t="str">
        <f>IF(AND('Mapa final'!$Y$42="Alta",'Mapa final'!$AA$42="Mayor"),CONCATENATE("R7C",'Mapa final'!$O$42),"")</f>
        <v/>
      </c>
      <c r="AD22" s="58" t="str">
        <f>IF(AND('Mapa final'!$Y$43="Alta",'Mapa final'!$AA$43="Mayor"),CONCATENATE("R7C",'Mapa final'!$O$43),"")</f>
        <v/>
      </c>
      <c r="AE22" s="58" t="str">
        <f>IF(AND('Mapa final'!$Y$44="Alta",'Mapa final'!$AA$44="Mayor"),CONCATENATE("R7C",'Mapa final'!$O$44),"")</f>
        <v/>
      </c>
      <c r="AF22" s="58" t="str">
        <f>IF(AND('Mapa final'!$Y$45="Alta",'Mapa final'!$AA$45="Mayor"),CONCATENATE("R7C",'Mapa final'!$O$45),"")</f>
        <v/>
      </c>
      <c r="AG22" s="54" t="str">
        <f>IF(AND('Mapa final'!$Y$46="Alta",'Mapa final'!$AA$46="Mayor"),CONCATENATE("R7C",'Mapa final'!$O$46),"")</f>
        <v/>
      </c>
      <c r="AH22" s="55" t="str">
        <f>IF(AND('Mapa final'!$Y$41="Alta",'Mapa final'!$AA$41="Catastrófico"),CONCATENATE("R7C",'Mapa final'!$O$41),"")</f>
        <v/>
      </c>
      <c r="AI22" s="56" t="str">
        <f>IF(AND('Mapa final'!$Y$42="Alta",'Mapa final'!$AA$42="Catastrófico"),CONCATENATE("R7C",'Mapa final'!$O$42),"")</f>
        <v/>
      </c>
      <c r="AJ22" s="56" t="str">
        <f>IF(AND('Mapa final'!$Y$43="Alta",'Mapa final'!$AA$43="Catastrófico"),CONCATENATE("R7C",'Mapa final'!$O$43),"")</f>
        <v/>
      </c>
      <c r="AK22" s="56" t="str">
        <f>IF(AND('Mapa final'!$Y$44="Alta",'Mapa final'!$AA$44="Catastrófico"),CONCATENATE("R7C",'Mapa final'!$O$44),"")</f>
        <v/>
      </c>
      <c r="AL22" s="56" t="str">
        <f>IF(AND('Mapa final'!$Y$45="Alta",'Mapa final'!$AA$45="Catastrófico"),CONCATENATE("R7C",'Mapa final'!$O$45),"")</f>
        <v/>
      </c>
      <c r="AM22" s="57" t="str">
        <f>IF(AND('Mapa final'!$Y$46="Alta",'Mapa final'!$AA$46="Catastrófico"),CONCATENATE("R7C",'Mapa final'!$O$46),"")</f>
        <v/>
      </c>
      <c r="AN22" s="84"/>
      <c r="AO22" s="341"/>
      <c r="AP22" s="342"/>
      <c r="AQ22" s="342"/>
      <c r="AR22" s="342"/>
      <c r="AS22" s="342"/>
      <c r="AT22" s="343"/>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row>
    <row r="23" spans="1:76" ht="15" customHeight="1" x14ac:dyDescent="0.45">
      <c r="A23" s="84"/>
      <c r="B23" s="250"/>
      <c r="C23" s="250"/>
      <c r="D23" s="251"/>
      <c r="E23" s="351"/>
      <c r="F23" s="352"/>
      <c r="G23" s="352"/>
      <c r="H23" s="352"/>
      <c r="I23" s="350"/>
      <c r="J23" s="68" t="str">
        <f>IF(AND('Mapa final'!$Y$47="Alta",'Mapa final'!$AA$47="Leve"),CONCATENATE("R8C",'Mapa final'!$O$47),"")</f>
        <v/>
      </c>
      <c r="K23" s="69" t="str">
        <f>IF(AND('Mapa final'!$Y$48="Alta",'Mapa final'!$AA$48="Leve"),CONCATENATE("R8C",'Mapa final'!$O$48),"")</f>
        <v/>
      </c>
      <c r="L23" s="69" t="str">
        <f>IF(AND('Mapa final'!$Y$49="Alta",'Mapa final'!$AA$49="Leve"),CONCATENATE("R8C",'Mapa final'!$O$49),"")</f>
        <v/>
      </c>
      <c r="M23" s="69" t="str">
        <f>IF(AND('Mapa final'!$Y$50="Alta",'Mapa final'!$AA$50="Leve"),CONCATENATE("R8C",'Mapa final'!$O$50),"")</f>
        <v/>
      </c>
      <c r="N23" s="69" t="str">
        <f>IF(AND('Mapa final'!$Y$51="Alta",'Mapa final'!$AA$51="Leve"),CONCATENATE("R8C",'Mapa final'!$O$51),"")</f>
        <v/>
      </c>
      <c r="O23" s="70" t="str">
        <f>IF(AND('Mapa final'!$Y$52="Alta",'Mapa final'!$AA$52="Leve"),CONCATENATE("R8C",'Mapa final'!$O$52),"")</f>
        <v/>
      </c>
      <c r="P23" s="68" t="str">
        <f>IF(AND('Mapa final'!$Y$47="Alta",'Mapa final'!$AA$47="Menor"),CONCATENATE("R8C",'Mapa final'!$O$47),"")</f>
        <v/>
      </c>
      <c r="Q23" s="69" t="str">
        <f>IF(AND('Mapa final'!$Y$48="Alta",'Mapa final'!$AA$48="Menor"),CONCATENATE("R8C",'Mapa final'!$O$48),"")</f>
        <v/>
      </c>
      <c r="R23" s="69" t="str">
        <f>IF(AND('Mapa final'!$Y$49="Alta",'Mapa final'!$AA$49="Menor"),CONCATENATE("R8C",'Mapa final'!$O$49),"")</f>
        <v/>
      </c>
      <c r="S23" s="69" t="str">
        <f>IF(AND('Mapa final'!$Y$50="Alta",'Mapa final'!$AA$50="Menor"),CONCATENATE("R8C",'Mapa final'!$O$50),"")</f>
        <v/>
      </c>
      <c r="T23" s="69" t="str">
        <f>IF(AND('Mapa final'!$Y$51="Alta",'Mapa final'!$AA$51="Menor"),CONCATENATE("R8C",'Mapa final'!$O$51),"")</f>
        <v/>
      </c>
      <c r="U23" s="70" t="str">
        <f>IF(AND('Mapa final'!$Y$52="Alta",'Mapa final'!$AA$52="Menor"),CONCATENATE("R8C",'Mapa final'!$O$52),"")</f>
        <v/>
      </c>
      <c r="V23" s="52" t="str">
        <f>IF(AND('Mapa final'!$Y$47="Alta",'Mapa final'!$AA$47="Moderado"),CONCATENATE("R8C",'Mapa final'!$O$47),"")</f>
        <v/>
      </c>
      <c r="W23" s="53" t="str">
        <f>IF(AND('Mapa final'!$Y$48="Alta",'Mapa final'!$AA$48="Moderado"),CONCATENATE("R8C",'Mapa final'!$O$48),"")</f>
        <v/>
      </c>
      <c r="X23" s="58" t="str">
        <f>IF(AND('Mapa final'!$Y$49="Alta",'Mapa final'!$AA$49="Moderado"),CONCATENATE("R8C",'Mapa final'!$O$49),"")</f>
        <v/>
      </c>
      <c r="Y23" s="58" t="str">
        <f>IF(AND('Mapa final'!$Y$50="Alta",'Mapa final'!$AA$50="Moderado"),CONCATENATE("R8C",'Mapa final'!$O$50),"")</f>
        <v/>
      </c>
      <c r="Z23" s="58" t="str">
        <f>IF(AND('Mapa final'!$Y$51="Alta",'Mapa final'!$AA$51="Moderado"),CONCATENATE("R8C",'Mapa final'!$O$51),"")</f>
        <v/>
      </c>
      <c r="AA23" s="54" t="str">
        <f>IF(AND('Mapa final'!$Y$52="Alta",'Mapa final'!$AA$52="Moderado"),CONCATENATE("R8C",'Mapa final'!$O$52),"")</f>
        <v/>
      </c>
      <c r="AB23" s="52" t="str">
        <f>IF(AND('Mapa final'!$Y$47="Alta",'Mapa final'!$AA$47="Mayor"),CONCATENATE("R8C",'Mapa final'!$O$47),"")</f>
        <v/>
      </c>
      <c r="AC23" s="53" t="str">
        <f>IF(AND('Mapa final'!$Y$48="Alta",'Mapa final'!$AA$48="Mayor"),CONCATENATE("R8C",'Mapa final'!$O$48),"")</f>
        <v/>
      </c>
      <c r="AD23" s="58" t="str">
        <f>IF(AND('Mapa final'!$Y$49="Alta",'Mapa final'!$AA$49="Mayor"),CONCATENATE("R8C",'Mapa final'!$O$49),"")</f>
        <v/>
      </c>
      <c r="AE23" s="58" t="str">
        <f>IF(AND('Mapa final'!$Y$50="Alta",'Mapa final'!$AA$50="Mayor"),CONCATENATE("R8C",'Mapa final'!$O$50),"")</f>
        <v/>
      </c>
      <c r="AF23" s="58" t="str">
        <f>IF(AND('Mapa final'!$Y$51="Alta",'Mapa final'!$AA$51="Mayor"),CONCATENATE("R8C",'Mapa final'!$O$51),"")</f>
        <v/>
      </c>
      <c r="AG23" s="54" t="str">
        <f>IF(AND('Mapa final'!$Y$52="Alta",'Mapa final'!$AA$52="Mayor"),CONCATENATE("R8C",'Mapa final'!$O$52),"")</f>
        <v/>
      </c>
      <c r="AH23" s="55" t="str">
        <f>IF(AND('Mapa final'!$Y$47="Alta",'Mapa final'!$AA$47="Catastrófico"),CONCATENATE("R8C",'Mapa final'!$O$47),"")</f>
        <v/>
      </c>
      <c r="AI23" s="56" t="str">
        <f>IF(AND('Mapa final'!$Y$48="Alta",'Mapa final'!$AA$48="Catastrófico"),CONCATENATE("R8C",'Mapa final'!$O$48),"")</f>
        <v/>
      </c>
      <c r="AJ23" s="56" t="str">
        <f>IF(AND('Mapa final'!$Y$49="Alta",'Mapa final'!$AA$49="Catastrófico"),CONCATENATE("R8C",'Mapa final'!$O$49),"")</f>
        <v/>
      </c>
      <c r="AK23" s="56" t="str">
        <f>IF(AND('Mapa final'!$Y$50="Alta",'Mapa final'!$AA$50="Catastrófico"),CONCATENATE("R8C",'Mapa final'!$O$50),"")</f>
        <v/>
      </c>
      <c r="AL23" s="56" t="str">
        <f>IF(AND('Mapa final'!$Y$51="Alta",'Mapa final'!$AA$51="Catastrófico"),CONCATENATE("R8C",'Mapa final'!$O$51),"")</f>
        <v/>
      </c>
      <c r="AM23" s="57" t="str">
        <f>IF(AND('Mapa final'!$Y$52="Alta",'Mapa final'!$AA$52="Catastrófico"),CONCATENATE("R8C",'Mapa final'!$O$52),"")</f>
        <v/>
      </c>
      <c r="AN23" s="84"/>
      <c r="AO23" s="341"/>
      <c r="AP23" s="342"/>
      <c r="AQ23" s="342"/>
      <c r="AR23" s="342"/>
      <c r="AS23" s="342"/>
      <c r="AT23" s="343"/>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row>
    <row r="24" spans="1:76" ht="15" customHeight="1" x14ac:dyDescent="0.45">
      <c r="A24" s="84"/>
      <c r="B24" s="250"/>
      <c r="C24" s="250"/>
      <c r="D24" s="251"/>
      <c r="E24" s="351"/>
      <c r="F24" s="352"/>
      <c r="G24" s="352"/>
      <c r="H24" s="352"/>
      <c r="I24" s="350"/>
      <c r="J24" s="68" t="str">
        <f>IF(AND('Mapa final'!$Y$53="Alta",'Mapa final'!$AA$53="Leve"),CONCATENATE("R9C",'Mapa final'!$O$53),"")</f>
        <v/>
      </c>
      <c r="K24" s="69" t="str">
        <f>IF(AND('Mapa final'!$Y$54="Alta",'Mapa final'!$AA$54="Leve"),CONCATENATE("R9C",'Mapa final'!$O$54),"")</f>
        <v/>
      </c>
      <c r="L24" s="69" t="str">
        <f>IF(AND('Mapa final'!$Y$55="Alta",'Mapa final'!$AA$55="Leve"),CONCATENATE("R9C",'Mapa final'!$O$55),"")</f>
        <v/>
      </c>
      <c r="M24" s="69" t="str">
        <f>IF(AND('Mapa final'!$Y$56="Alta",'Mapa final'!$AA$56="Leve"),CONCATENATE("R9C",'Mapa final'!$O$56),"")</f>
        <v/>
      </c>
      <c r="N24" s="69" t="str">
        <f>IF(AND('Mapa final'!$Y$57="Alta",'Mapa final'!$AA$57="Leve"),CONCATENATE("R9C",'Mapa final'!$O$57),"")</f>
        <v/>
      </c>
      <c r="O24" s="70" t="str">
        <f>IF(AND('Mapa final'!$Y$58="Alta",'Mapa final'!$AA$58="Leve"),CONCATENATE("R9C",'Mapa final'!$O$58),"")</f>
        <v/>
      </c>
      <c r="P24" s="68" t="str">
        <f>IF(AND('Mapa final'!$Y$53="Alta",'Mapa final'!$AA$53="Menor"),CONCATENATE("R9C",'Mapa final'!$O$53),"")</f>
        <v/>
      </c>
      <c r="Q24" s="69" t="str">
        <f>IF(AND('Mapa final'!$Y$54="Alta",'Mapa final'!$AA$54="Menor"),CONCATENATE("R9C",'Mapa final'!$O$54),"")</f>
        <v/>
      </c>
      <c r="R24" s="69" t="str">
        <f>IF(AND('Mapa final'!$Y$55="Alta",'Mapa final'!$AA$55="Menor"),CONCATENATE("R9C",'Mapa final'!$O$55),"")</f>
        <v/>
      </c>
      <c r="S24" s="69" t="str">
        <f>IF(AND('Mapa final'!$Y$56="Alta",'Mapa final'!$AA$56="Menor"),CONCATENATE("R9C",'Mapa final'!$O$56),"")</f>
        <v/>
      </c>
      <c r="T24" s="69" t="str">
        <f>IF(AND('Mapa final'!$Y$57="Alta",'Mapa final'!$AA$57="Menor"),CONCATENATE("R9C",'Mapa final'!$O$57),"")</f>
        <v/>
      </c>
      <c r="U24" s="70" t="str">
        <f>IF(AND('Mapa final'!$Y$58="Alta",'Mapa final'!$AA$58="Menor"),CONCATENATE("R9C",'Mapa final'!$O$58),"")</f>
        <v/>
      </c>
      <c r="V24" s="52" t="str">
        <f>IF(AND('Mapa final'!$Y$53="Alta",'Mapa final'!$AA$53="Moderado"),CONCATENATE("R9C",'Mapa final'!$O$53),"")</f>
        <v/>
      </c>
      <c r="W24" s="53" t="str">
        <f>IF(AND('Mapa final'!$Y$54="Alta",'Mapa final'!$AA$54="Moderado"),CONCATENATE("R9C",'Mapa final'!$O$54),"")</f>
        <v/>
      </c>
      <c r="X24" s="58" t="str">
        <f>IF(AND('Mapa final'!$Y$55="Alta",'Mapa final'!$AA$55="Moderado"),CONCATENATE("R9C",'Mapa final'!$O$55),"")</f>
        <v/>
      </c>
      <c r="Y24" s="58" t="str">
        <f>IF(AND('Mapa final'!$Y$56="Alta",'Mapa final'!$AA$56="Moderado"),CONCATENATE("R9C",'Mapa final'!$O$56),"")</f>
        <v/>
      </c>
      <c r="Z24" s="58" t="str">
        <f>IF(AND('Mapa final'!$Y$57="Alta",'Mapa final'!$AA$57="Moderado"),CONCATENATE("R9C",'Mapa final'!$O$57),"")</f>
        <v/>
      </c>
      <c r="AA24" s="54" t="str">
        <f>IF(AND('Mapa final'!$Y$58="Alta",'Mapa final'!$AA$58="Moderado"),CONCATENATE("R9C",'Mapa final'!$O$58),"")</f>
        <v/>
      </c>
      <c r="AB24" s="52" t="str">
        <f>IF(AND('Mapa final'!$Y$53="Alta",'Mapa final'!$AA$53="Mayor"),CONCATENATE("R9C",'Mapa final'!$O$53),"")</f>
        <v/>
      </c>
      <c r="AC24" s="53" t="str">
        <f>IF(AND('Mapa final'!$Y$54="Alta",'Mapa final'!$AA$54="Mayor"),CONCATENATE("R9C",'Mapa final'!$O$54),"")</f>
        <v/>
      </c>
      <c r="AD24" s="58" t="str">
        <f>IF(AND('Mapa final'!$Y$55="Alta",'Mapa final'!$AA$55="Mayor"),CONCATENATE("R9C",'Mapa final'!$O$55),"")</f>
        <v/>
      </c>
      <c r="AE24" s="58" t="str">
        <f>IF(AND('Mapa final'!$Y$56="Alta",'Mapa final'!$AA$56="Mayor"),CONCATENATE("R9C",'Mapa final'!$O$56),"")</f>
        <v/>
      </c>
      <c r="AF24" s="58" t="str">
        <f>IF(AND('Mapa final'!$Y$57="Alta",'Mapa final'!$AA$57="Mayor"),CONCATENATE("R9C",'Mapa final'!$O$57),"")</f>
        <v/>
      </c>
      <c r="AG24" s="54" t="str">
        <f>IF(AND('Mapa final'!$Y$58="Alta",'Mapa final'!$AA$58="Mayor"),CONCATENATE("R9C",'Mapa final'!$O$58),"")</f>
        <v/>
      </c>
      <c r="AH24" s="55" t="str">
        <f>IF(AND('Mapa final'!$Y$53="Alta",'Mapa final'!$AA$53="Catastrófico"),CONCATENATE("R9C",'Mapa final'!$O$53),"")</f>
        <v/>
      </c>
      <c r="AI24" s="56" t="str">
        <f>IF(AND('Mapa final'!$Y$54="Alta",'Mapa final'!$AA$54="Catastrófico"),CONCATENATE("R9C",'Mapa final'!$O$54),"")</f>
        <v/>
      </c>
      <c r="AJ24" s="56" t="str">
        <f>IF(AND('Mapa final'!$Y$55="Alta",'Mapa final'!$AA$55="Catastrófico"),CONCATENATE("R9C",'Mapa final'!$O$55),"")</f>
        <v/>
      </c>
      <c r="AK24" s="56" t="str">
        <f>IF(AND('Mapa final'!$Y$56="Alta",'Mapa final'!$AA$56="Catastrófico"),CONCATENATE("R9C",'Mapa final'!$O$56),"")</f>
        <v/>
      </c>
      <c r="AL24" s="56" t="str">
        <f>IF(AND('Mapa final'!$Y$57="Alta",'Mapa final'!$AA$57="Catastrófico"),CONCATENATE("R9C",'Mapa final'!$O$57),"")</f>
        <v/>
      </c>
      <c r="AM24" s="57" t="str">
        <f>IF(AND('Mapa final'!$Y$58="Alta",'Mapa final'!$AA$58="Catastrófico"),CONCATENATE("R9C",'Mapa final'!$O$58),"")</f>
        <v/>
      </c>
      <c r="AN24" s="84"/>
      <c r="AO24" s="341"/>
      <c r="AP24" s="342"/>
      <c r="AQ24" s="342"/>
      <c r="AR24" s="342"/>
      <c r="AS24" s="342"/>
      <c r="AT24" s="343"/>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row>
    <row r="25" spans="1:76" ht="15.75" customHeight="1" thickBot="1" x14ac:dyDescent="0.5">
      <c r="A25" s="84"/>
      <c r="B25" s="250"/>
      <c r="C25" s="250"/>
      <c r="D25" s="251"/>
      <c r="E25" s="353"/>
      <c r="F25" s="354"/>
      <c r="G25" s="354"/>
      <c r="H25" s="354"/>
      <c r="I25" s="354"/>
      <c r="J25" s="71" t="str">
        <f>IF(AND('Mapa final'!$Y$59="Alta",'Mapa final'!$AA$59="Leve"),CONCATENATE("R10C",'Mapa final'!$O$59),"")</f>
        <v/>
      </c>
      <c r="K25" s="72" t="str">
        <f>IF(AND('Mapa final'!$Y$60="Alta",'Mapa final'!$AA$60="Leve"),CONCATENATE("R10C",'Mapa final'!$O$60),"")</f>
        <v/>
      </c>
      <c r="L25" s="72" t="str">
        <f>IF(AND('Mapa final'!$Y$61="Alta",'Mapa final'!$AA$61="Leve"),CONCATENATE("R10C",'Mapa final'!$O$61),"")</f>
        <v/>
      </c>
      <c r="M25" s="72" t="str">
        <f>IF(AND('Mapa final'!$Y$62="Alta",'Mapa final'!$AA$62="Leve"),CONCATENATE("R10C",'Mapa final'!$O$62),"")</f>
        <v/>
      </c>
      <c r="N25" s="72" t="str">
        <f>IF(AND('Mapa final'!$Y$63="Alta",'Mapa final'!$AA$63="Leve"),CONCATENATE("R10C",'Mapa final'!$O$63),"")</f>
        <v/>
      </c>
      <c r="O25" s="73" t="str">
        <f>IF(AND('Mapa final'!$Y$64="Alta",'Mapa final'!$AA$64="Leve"),CONCATENATE("R10C",'Mapa final'!$O$64),"")</f>
        <v/>
      </c>
      <c r="P25" s="71" t="str">
        <f>IF(AND('Mapa final'!$Y$59="Alta",'Mapa final'!$AA$59="Menor"),CONCATENATE("R10C",'Mapa final'!$O$59),"")</f>
        <v/>
      </c>
      <c r="Q25" s="72" t="str">
        <f>IF(AND('Mapa final'!$Y$60="Alta",'Mapa final'!$AA$60="Menor"),CONCATENATE("R10C",'Mapa final'!$O$60),"")</f>
        <v/>
      </c>
      <c r="R25" s="72" t="str">
        <f>IF(AND('Mapa final'!$Y$61="Alta",'Mapa final'!$AA$61="Menor"),CONCATENATE("R10C",'Mapa final'!$O$61),"")</f>
        <v/>
      </c>
      <c r="S25" s="72" t="str">
        <f>IF(AND('Mapa final'!$Y$62="Alta",'Mapa final'!$AA$62="Menor"),CONCATENATE("R10C",'Mapa final'!$O$62),"")</f>
        <v/>
      </c>
      <c r="T25" s="72" t="str">
        <f>IF(AND('Mapa final'!$Y$63="Alta",'Mapa final'!$AA$63="Menor"),CONCATENATE("R10C",'Mapa final'!$O$63),"")</f>
        <v/>
      </c>
      <c r="U25" s="73" t="str">
        <f>IF(AND('Mapa final'!$Y$64="Alta",'Mapa final'!$AA$64="Menor"),CONCATENATE("R10C",'Mapa final'!$O$64),"")</f>
        <v/>
      </c>
      <c r="V25" s="59" t="str">
        <f>IF(AND('Mapa final'!$Y$59="Alta",'Mapa final'!$AA$59="Moderado"),CONCATENATE("R10C",'Mapa final'!$O$59),"")</f>
        <v/>
      </c>
      <c r="W25" s="60" t="str">
        <f>IF(AND('Mapa final'!$Y$60="Alta",'Mapa final'!$AA$60="Moderado"),CONCATENATE("R10C",'Mapa final'!$O$60),"")</f>
        <v/>
      </c>
      <c r="X25" s="60" t="str">
        <f>IF(AND('Mapa final'!$Y$61="Alta",'Mapa final'!$AA$61="Moderado"),CONCATENATE("R10C",'Mapa final'!$O$61),"")</f>
        <v/>
      </c>
      <c r="Y25" s="60" t="str">
        <f>IF(AND('Mapa final'!$Y$62="Alta",'Mapa final'!$AA$62="Moderado"),CONCATENATE("R10C",'Mapa final'!$O$62),"")</f>
        <v/>
      </c>
      <c r="Z25" s="60" t="str">
        <f>IF(AND('Mapa final'!$Y$63="Alta",'Mapa final'!$AA$63="Moderado"),CONCATENATE("R10C",'Mapa final'!$O$63),"")</f>
        <v/>
      </c>
      <c r="AA25" s="61" t="str">
        <f>IF(AND('Mapa final'!$Y$64="Alta",'Mapa final'!$AA$64="Moderado"),CONCATENATE("R10C",'Mapa final'!$O$64),"")</f>
        <v/>
      </c>
      <c r="AB25" s="59" t="str">
        <f>IF(AND('Mapa final'!$Y$59="Alta",'Mapa final'!$AA$59="Mayor"),CONCATENATE("R10C",'Mapa final'!$O$59),"")</f>
        <v/>
      </c>
      <c r="AC25" s="60" t="str">
        <f>IF(AND('Mapa final'!$Y$60="Alta",'Mapa final'!$AA$60="Mayor"),CONCATENATE("R10C",'Mapa final'!$O$60),"")</f>
        <v/>
      </c>
      <c r="AD25" s="60" t="str">
        <f>IF(AND('Mapa final'!$Y$61="Alta",'Mapa final'!$AA$61="Mayor"),CONCATENATE("R10C",'Mapa final'!$O$61),"")</f>
        <v/>
      </c>
      <c r="AE25" s="60" t="str">
        <f>IF(AND('Mapa final'!$Y$62="Alta",'Mapa final'!$AA$62="Mayor"),CONCATENATE("R10C",'Mapa final'!$O$62),"")</f>
        <v/>
      </c>
      <c r="AF25" s="60" t="str">
        <f>IF(AND('Mapa final'!$Y$63="Alta",'Mapa final'!$AA$63="Mayor"),CONCATENATE("R10C",'Mapa final'!$O$63),"")</f>
        <v/>
      </c>
      <c r="AG25" s="61" t="str">
        <f>IF(AND('Mapa final'!$Y$64="Alta",'Mapa final'!$AA$64="Mayor"),CONCATENATE("R10C",'Mapa final'!$O$64),"")</f>
        <v/>
      </c>
      <c r="AH25" s="62" t="str">
        <f>IF(AND('Mapa final'!$Y$59="Alta",'Mapa final'!$AA$59="Catastrófico"),CONCATENATE("R10C",'Mapa final'!$O$59),"")</f>
        <v/>
      </c>
      <c r="AI25" s="63" t="str">
        <f>IF(AND('Mapa final'!$Y$60="Alta",'Mapa final'!$AA$60="Catastrófico"),CONCATENATE("R10C",'Mapa final'!$O$60),"")</f>
        <v/>
      </c>
      <c r="AJ25" s="63" t="str">
        <f>IF(AND('Mapa final'!$Y$61="Alta",'Mapa final'!$AA$61="Catastrófico"),CONCATENATE("R10C",'Mapa final'!$O$61),"")</f>
        <v/>
      </c>
      <c r="AK25" s="63" t="str">
        <f>IF(AND('Mapa final'!$Y$62="Alta",'Mapa final'!$AA$62="Catastrófico"),CONCATENATE("R10C",'Mapa final'!$O$62),"")</f>
        <v/>
      </c>
      <c r="AL25" s="63" t="str">
        <f>IF(AND('Mapa final'!$Y$63="Alta",'Mapa final'!$AA$63="Catastrófico"),CONCATENATE("R10C",'Mapa final'!$O$63),"")</f>
        <v/>
      </c>
      <c r="AM25" s="64" t="str">
        <f>IF(AND('Mapa final'!$Y$64="Alta",'Mapa final'!$AA$64="Catastrófico"),CONCATENATE("R10C",'Mapa final'!$O$64),"")</f>
        <v/>
      </c>
      <c r="AN25" s="84"/>
      <c r="AO25" s="344"/>
      <c r="AP25" s="345"/>
      <c r="AQ25" s="345"/>
      <c r="AR25" s="345"/>
      <c r="AS25" s="345"/>
      <c r="AT25" s="346"/>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row>
    <row r="26" spans="1:76" ht="15" customHeight="1" x14ac:dyDescent="0.45">
      <c r="A26" s="84"/>
      <c r="B26" s="250"/>
      <c r="C26" s="250"/>
      <c r="D26" s="251"/>
      <c r="E26" s="347" t="s">
        <v>117</v>
      </c>
      <c r="F26" s="348"/>
      <c r="G26" s="348"/>
      <c r="H26" s="348"/>
      <c r="I26" s="366"/>
      <c r="J26" s="65" t="str">
        <f>IF(AND('Mapa final'!$Y$10="Media",'Mapa final'!$AA$10="Leve"),CONCATENATE("R1C",'Mapa final'!$O$10),"")</f>
        <v/>
      </c>
      <c r="K26" s="66" t="e">
        <f>IF(AND('Mapa final'!#REF!="Media",'Mapa final'!#REF!="Leve"),CONCATENATE("R1C",'Mapa final'!#REF!),"")</f>
        <v>#REF!</v>
      </c>
      <c r="L26" s="66" t="e">
        <f>IF(AND('Mapa final'!#REF!="Media",'Mapa final'!#REF!="Leve"),CONCATENATE("R1C",'Mapa final'!#REF!),"")</f>
        <v>#REF!</v>
      </c>
      <c r="M26" s="66" t="e">
        <f>IF(AND('Mapa final'!#REF!="Media",'Mapa final'!#REF!="Leve"),CONCATENATE("R1C",'Mapa final'!#REF!),"")</f>
        <v>#REF!</v>
      </c>
      <c r="N26" s="66" t="e">
        <f>IF(AND('Mapa final'!#REF!="Media",'Mapa final'!#REF!="Leve"),CONCATENATE("R1C",'Mapa final'!#REF!),"")</f>
        <v>#REF!</v>
      </c>
      <c r="O26" s="67" t="e">
        <f>IF(AND('Mapa final'!#REF!="Media",'Mapa final'!#REF!="Leve"),CONCATENATE("R1C",'Mapa final'!#REF!),"")</f>
        <v>#REF!</v>
      </c>
      <c r="P26" s="65" t="str">
        <f>IF(AND('Mapa final'!$Y$10="Media",'Mapa final'!$AA$10="Menor"),CONCATENATE("R1C",'Mapa final'!$O$10),"")</f>
        <v/>
      </c>
      <c r="Q26" s="66" t="e">
        <f>IF(AND('Mapa final'!#REF!="Media",'Mapa final'!#REF!="Menor"),CONCATENATE("R1C",'Mapa final'!#REF!),"")</f>
        <v>#REF!</v>
      </c>
      <c r="R26" s="66" t="e">
        <f>IF(AND('Mapa final'!#REF!="Media",'Mapa final'!#REF!="Menor"),CONCATENATE("R1C",'Mapa final'!#REF!),"")</f>
        <v>#REF!</v>
      </c>
      <c r="S26" s="66" t="e">
        <f>IF(AND('Mapa final'!#REF!="Media",'Mapa final'!#REF!="Menor"),CONCATENATE("R1C",'Mapa final'!#REF!),"")</f>
        <v>#REF!</v>
      </c>
      <c r="T26" s="66" t="e">
        <f>IF(AND('Mapa final'!#REF!="Media",'Mapa final'!#REF!="Menor"),CONCATENATE("R1C",'Mapa final'!#REF!),"")</f>
        <v>#REF!</v>
      </c>
      <c r="U26" s="67" t="e">
        <f>IF(AND('Mapa final'!#REF!="Media",'Mapa final'!#REF!="Menor"),CONCATENATE("R1C",'Mapa final'!#REF!),"")</f>
        <v>#REF!</v>
      </c>
      <c r="V26" s="65" t="str">
        <f>IF(AND('Mapa final'!$Y$10="Media",'Mapa final'!$AA$10="Moderado"),CONCATENATE("R1C",'Mapa final'!$O$10),"")</f>
        <v/>
      </c>
      <c r="W26" s="66" t="e">
        <f>IF(AND('Mapa final'!#REF!="Media",'Mapa final'!#REF!="Moderado"),CONCATENATE("R1C",'Mapa final'!#REF!),"")</f>
        <v>#REF!</v>
      </c>
      <c r="X26" s="66" t="e">
        <f>IF(AND('Mapa final'!#REF!="Media",'Mapa final'!#REF!="Moderado"),CONCATENATE("R1C",'Mapa final'!#REF!),"")</f>
        <v>#REF!</v>
      </c>
      <c r="Y26" s="66" t="e">
        <f>IF(AND('Mapa final'!#REF!="Media",'Mapa final'!#REF!="Moderado"),CONCATENATE("R1C",'Mapa final'!#REF!),"")</f>
        <v>#REF!</v>
      </c>
      <c r="Z26" s="66" t="e">
        <f>IF(AND('Mapa final'!#REF!="Media",'Mapa final'!#REF!="Moderado"),CONCATENATE("R1C",'Mapa final'!#REF!),"")</f>
        <v>#REF!</v>
      </c>
      <c r="AA26" s="67" t="e">
        <f>IF(AND('Mapa final'!#REF!="Media",'Mapa final'!#REF!="Moderado"),CONCATENATE("R1C",'Mapa final'!#REF!),"")</f>
        <v>#REF!</v>
      </c>
      <c r="AB26" s="46" t="str">
        <f>IF(AND('Mapa final'!$Y$10="Media",'Mapa final'!$AA$10="Mayor"),CONCATENATE("R1C",'Mapa final'!$O$10),"")</f>
        <v/>
      </c>
      <c r="AC26" s="47" t="e">
        <f>IF(AND('Mapa final'!#REF!="Media",'Mapa final'!#REF!="Mayor"),CONCATENATE("R1C",'Mapa final'!#REF!),"")</f>
        <v>#REF!</v>
      </c>
      <c r="AD26" s="47" t="e">
        <f>IF(AND('Mapa final'!#REF!="Media",'Mapa final'!#REF!="Mayor"),CONCATENATE("R1C",'Mapa final'!#REF!),"")</f>
        <v>#REF!</v>
      </c>
      <c r="AE26" s="47" t="e">
        <f>IF(AND('Mapa final'!#REF!="Media",'Mapa final'!#REF!="Mayor"),CONCATENATE("R1C",'Mapa final'!#REF!),"")</f>
        <v>#REF!</v>
      </c>
      <c r="AF26" s="47" t="e">
        <f>IF(AND('Mapa final'!#REF!="Media",'Mapa final'!#REF!="Mayor"),CONCATENATE("R1C",'Mapa final'!#REF!),"")</f>
        <v>#REF!</v>
      </c>
      <c r="AG26" s="48" t="e">
        <f>IF(AND('Mapa final'!#REF!="Media",'Mapa final'!#REF!="Mayor"),CONCATENATE("R1C",'Mapa final'!#REF!),"")</f>
        <v>#REF!</v>
      </c>
      <c r="AH26" s="49" t="str">
        <f>IF(AND('Mapa final'!$Y$10="Media",'Mapa final'!$AA$10="Catastrófico"),CONCATENATE("R1C",'Mapa final'!$O$10),"")</f>
        <v/>
      </c>
      <c r="AI26" s="50" t="e">
        <f>IF(AND('Mapa final'!#REF!="Media",'Mapa final'!#REF!="Catastrófico"),CONCATENATE("R1C",'Mapa final'!#REF!),"")</f>
        <v>#REF!</v>
      </c>
      <c r="AJ26" s="50" t="e">
        <f>IF(AND('Mapa final'!#REF!="Media",'Mapa final'!#REF!="Catastrófico"),CONCATENATE("R1C",'Mapa final'!#REF!),"")</f>
        <v>#REF!</v>
      </c>
      <c r="AK26" s="50" t="e">
        <f>IF(AND('Mapa final'!#REF!="Media",'Mapa final'!#REF!="Catastrófico"),CONCATENATE("R1C",'Mapa final'!#REF!),"")</f>
        <v>#REF!</v>
      </c>
      <c r="AL26" s="50" t="e">
        <f>IF(AND('Mapa final'!#REF!="Media",'Mapa final'!#REF!="Catastrófico"),CONCATENATE("R1C",'Mapa final'!#REF!),"")</f>
        <v>#REF!</v>
      </c>
      <c r="AM26" s="51" t="e">
        <f>IF(AND('Mapa final'!#REF!="Media",'Mapa final'!#REF!="Catastrófico"),CONCATENATE("R1C",'Mapa final'!#REF!),"")</f>
        <v>#REF!</v>
      </c>
      <c r="AN26" s="84"/>
      <c r="AO26" s="378" t="s">
        <v>81</v>
      </c>
      <c r="AP26" s="379"/>
      <c r="AQ26" s="379"/>
      <c r="AR26" s="379"/>
      <c r="AS26" s="379"/>
      <c r="AT26" s="380"/>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row>
    <row r="27" spans="1:76" ht="15" customHeight="1" x14ac:dyDescent="0.45">
      <c r="A27" s="84"/>
      <c r="B27" s="250"/>
      <c r="C27" s="250"/>
      <c r="D27" s="251"/>
      <c r="E27" s="349"/>
      <c r="F27" s="350"/>
      <c r="G27" s="350"/>
      <c r="H27" s="350"/>
      <c r="I27" s="367"/>
      <c r="J27" s="68" t="str">
        <f>IF(AND('Mapa final'!$Y$11="Media",'Mapa final'!$AA$11="Leve"),CONCATENATE("R2C",'Mapa final'!$O$11),"")</f>
        <v/>
      </c>
      <c r="K27" s="69" t="str">
        <f>IF(AND('Mapa final'!$Y$12="Media",'Mapa final'!$AA$12="Leve"),CONCATENATE("R2C",'Mapa final'!$O$12),"")</f>
        <v/>
      </c>
      <c r="L27" s="69" t="str">
        <f>IF(AND('Mapa final'!$Y$13="Media",'Mapa final'!$AA$13="Leve"),CONCATENATE("R2C",'Mapa final'!$O$13),"")</f>
        <v/>
      </c>
      <c r="M27" s="69" t="str">
        <f>IF(AND('Mapa final'!$Y$14="Media",'Mapa final'!$AA$14="Leve"),CONCATENATE("R2C",'Mapa final'!$O$14),"")</f>
        <v/>
      </c>
      <c r="N27" s="69" t="str">
        <f>IF(AND('Mapa final'!$Y$15="Media",'Mapa final'!$AA$15="Leve"),CONCATENATE("R2C",'Mapa final'!$O$15),"")</f>
        <v/>
      </c>
      <c r="O27" s="70" t="str">
        <f>IF(AND('Mapa final'!$Y$16="Media",'Mapa final'!$AA$16="Leve"),CONCATENATE("R2C",'Mapa final'!$O$16),"")</f>
        <v/>
      </c>
      <c r="P27" s="68" t="str">
        <f>IF(AND('Mapa final'!$Y$11="Media",'Mapa final'!$AA$11="Menor"),CONCATENATE("R2C",'Mapa final'!$O$11),"")</f>
        <v/>
      </c>
      <c r="Q27" s="69" t="str">
        <f>IF(AND('Mapa final'!$Y$12="Media",'Mapa final'!$AA$12="Menor"),CONCATENATE("R2C",'Mapa final'!$O$12),"")</f>
        <v/>
      </c>
      <c r="R27" s="69" t="str">
        <f>IF(AND('Mapa final'!$Y$13="Media",'Mapa final'!$AA$13="Menor"),CONCATENATE("R2C",'Mapa final'!$O$13),"")</f>
        <v/>
      </c>
      <c r="S27" s="69" t="str">
        <f>IF(AND('Mapa final'!$Y$14="Media",'Mapa final'!$AA$14="Menor"),CONCATENATE("R2C",'Mapa final'!$O$14),"")</f>
        <v/>
      </c>
      <c r="T27" s="69" t="str">
        <f>IF(AND('Mapa final'!$Y$15="Media",'Mapa final'!$AA$15="Menor"),CONCATENATE("R2C",'Mapa final'!$O$15),"")</f>
        <v/>
      </c>
      <c r="U27" s="70" t="str">
        <f>IF(AND('Mapa final'!$Y$16="Media",'Mapa final'!$AA$16="Menor"),CONCATENATE("R2C",'Mapa final'!$O$16),"")</f>
        <v/>
      </c>
      <c r="V27" s="68" t="str">
        <f>IF(AND('Mapa final'!$Y$11="Media",'Mapa final'!$AA$11="Moderado"),CONCATENATE("R2C",'Mapa final'!$O$11),"")</f>
        <v/>
      </c>
      <c r="W27" s="69" t="str">
        <f>IF(AND('Mapa final'!$Y$12="Media",'Mapa final'!$AA$12="Moderado"),CONCATENATE("R2C",'Mapa final'!$O$12),"")</f>
        <v/>
      </c>
      <c r="X27" s="69" t="str">
        <f>IF(AND('Mapa final'!$Y$13="Media",'Mapa final'!$AA$13="Moderado"),CONCATENATE("R2C",'Mapa final'!$O$13),"")</f>
        <v/>
      </c>
      <c r="Y27" s="69" t="str">
        <f>IF(AND('Mapa final'!$Y$14="Media",'Mapa final'!$AA$14="Moderado"),CONCATENATE("R2C",'Mapa final'!$O$14),"")</f>
        <v/>
      </c>
      <c r="Z27" s="69" t="str">
        <f>IF(AND('Mapa final'!$Y$15="Media",'Mapa final'!$AA$15="Moderado"),CONCATENATE("R2C",'Mapa final'!$O$15),"")</f>
        <v/>
      </c>
      <c r="AA27" s="70" t="str">
        <f>IF(AND('Mapa final'!$Y$16="Media",'Mapa final'!$AA$16="Moderado"),CONCATENATE("R2C",'Mapa final'!$O$16),"")</f>
        <v/>
      </c>
      <c r="AB27" s="52" t="str">
        <f>IF(AND('Mapa final'!$Y$11="Media",'Mapa final'!$AA$11="Mayor"),CONCATENATE("R2C",'Mapa final'!$O$11),"")</f>
        <v/>
      </c>
      <c r="AC27" s="53" t="str">
        <f>IF(AND('Mapa final'!$Y$12="Media",'Mapa final'!$AA$12="Mayor"),CONCATENATE("R2C",'Mapa final'!$O$12),"")</f>
        <v/>
      </c>
      <c r="AD27" s="53" t="str">
        <f>IF(AND('Mapa final'!$Y$13="Media",'Mapa final'!$AA$13="Mayor"),CONCATENATE("R2C",'Mapa final'!$O$13),"")</f>
        <v/>
      </c>
      <c r="AE27" s="53" t="str">
        <f>IF(AND('Mapa final'!$Y$14="Media",'Mapa final'!$AA$14="Mayor"),CONCATENATE("R2C",'Mapa final'!$O$14),"")</f>
        <v/>
      </c>
      <c r="AF27" s="53" t="str">
        <f>IF(AND('Mapa final'!$Y$15="Media",'Mapa final'!$AA$15="Mayor"),CONCATENATE("R2C",'Mapa final'!$O$15),"")</f>
        <v/>
      </c>
      <c r="AG27" s="54" t="str">
        <f>IF(AND('Mapa final'!$Y$16="Media",'Mapa final'!$AA$16="Mayor"),CONCATENATE("R2C",'Mapa final'!$O$16),"")</f>
        <v/>
      </c>
      <c r="AH27" s="55" t="str">
        <f>IF(AND('Mapa final'!$Y$11="Media",'Mapa final'!$AA$11="Catastrófico"),CONCATENATE("R2C",'Mapa final'!$O$11),"")</f>
        <v/>
      </c>
      <c r="AI27" s="56" t="str">
        <f>IF(AND('Mapa final'!$Y$12="Media",'Mapa final'!$AA$12="Catastrófico"),CONCATENATE("R2C",'Mapa final'!$O$12),"")</f>
        <v/>
      </c>
      <c r="AJ27" s="56" t="str">
        <f>IF(AND('Mapa final'!$Y$13="Media",'Mapa final'!$AA$13="Catastrófico"),CONCATENATE("R2C",'Mapa final'!$O$13),"")</f>
        <v/>
      </c>
      <c r="AK27" s="56" t="str">
        <f>IF(AND('Mapa final'!$Y$14="Media",'Mapa final'!$AA$14="Catastrófico"),CONCATENATE("R2C",'Mapa final'!$O$14),"")</f>
        <v/>
      </c>
      <c r="AL27" s="56" t="str">
        <f>IF(AND('Mapa final'!$Y$15="Media",'Mapa final'!$AA$15="Catastrófico"),CONCATENATE("R2C",'Mapa final'!$O$15),"")</f>
        <v/>
      </c>
      <c r="AM27" s="57" t="str">
        <f>IF(AND('Mapa final'!$Y$16="Media",'Mapa final'!$AA$16="Catastrófico"),CONCATENATE("R2C",'Mapa final'!$O$16),"")</f>
        <v/>
      </c>
      <c r="AN27" s="84"/>
      <c r="AO27" s="381"/>
      <c r="AP27" s="382"/>
      <c r="AQ27" s="382"/>
      <c r="AR27" s="382"/>
      <c r="AS27" s="382"/>
      <c r="AT27" s="383"/>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row>
    <row r="28" spans="1:76" ht="15" customHeight="1" x14ac:dyDescent="0.45">
      <c r="A28" s="84"/>
      <c r="B28" s="250"/>
      <c r="C28" s="250"/>
      <c r="D28" s="251"/>
      <c r="E28" s="351"/>
      <c r="F28" s="352"/>
      <c r="G28" s="352"/>
      <c r="H28" s="352"/>
      <c r="I28" s="367"/>
      <c r="J28" s="68" t="str">
        <f>IF(AND('Mapa final'!$Y$17="Media",'Mapa final'!$AA$17="Leve"),CONCATENATE("R3C",'Mapa final'!$O$17),"")</f>
        <v/>
      </c>
      <c r="K28" s="69" t="str">
        <f>IF(AND('Mapa final'!$Y$18="Media",'Mapa final'!$AA$18="Leve"),CONCATENATE("R3C",'Mapa final'!$O$18),"")</f>
        <v/>
      </c>
      <c r="L28" s="69" t="str">
        <f>IF(AND('Mapa final'!$Y$19="Media",'Mapa final'!$AA$19="Leve"),CONCATENATE("R3C",'Mapa final'!$O$19),"")</f>
        <v/>
      </c>
      <c r="M28" s="69" t="str">
        <f>IF(AND('Mapa final'!$Y$20="Media",'Mapa final'!$AA$20="Leve"),CONCATENATE("R3C",'Mapa final'!$O$20),"")</f>
        <v/>
      </c>
      <c r="N28" s="69" t="str">
        <f>IF(AND('Mapa final'!$Y$21="Media",'Mapa final'!$AA$21="Leve"),CONCATENATE("R3C",'Mapa final'!$O$21),"")</f>
        <v/>
      </c>
      <c r="O28" s="70" t="str">
        <f>IF(AND('Mapa final'!$Y$22="Media",'Mapa final'!$AA$22="Leve"),CONCATENATE("R3C",'Mapa final'!$O$22),"")</f>
        <v/>
      </c>
      <c r="P28" s="68" t="str">
        <f>IF(AND('Mapa final'!$Y$17="Media",'Mapa final'!$AA$17="Menor"),CONCATENATE("R3C",'Mapa final'!$O$17),"")</f>
        <v/>
      </c>
      <c r="Q28" s="69" t="str">
        <f>IF(AND('Mapa final'!$Y$18="Media",'Mapa final'!$AA$18="Menor"),CONCATENATE("R3C",'Mapa final'!$O$18),"")</f>
        <v/>
      </c>
      <c r="R28" s="69" t="str">
        <f>IF(AND('Mapa final'!$Y$19="Media",'Mapa final'!$AA$19="Menor"),CONCATENATE("R3C",'Mapa final'!$O$19),"")</f>
        <v/>
      </c>
      <c r="S28" s="69" t="str">
        <f>IF(AND('Mapa final'!$Y$20="Media",'Mapa final'!$AA$20="Menor"),CONCATENATE("R3C",'Mapa final'!$O$20),"")</f>
        <v/>
      </c>
      <c r="T28" s="69" t="str">
        <f>IF(AND('Mapa final'!$Y$21="Media",'Mapa final'!$AA$21="Menor"),CONCATENATE("R3C",'Mapa final'!$O$21),"")</f>
        <v/>
      </c>
      <c r="U28" s="70" t="str">
        <f>IF(AND('Mapa final'!$Y$22="Media",'Mapa final'!$AA$22="Menor"),CONCATENATE("R3C",'Mapa final'!$O$22),"")</f>
        <v/>
      </c>
      <c r="V28" s="68" t="str">
        <f>IF(AND('Mapa final'!$Y$17="Media",'Mapa final'!$AA$17="Moderado"),CONCATENATE("R3C",'Mapa final'!$O$17),"")</f>
        <v/>
      </c>
      <c r="W28" s="69" t="str">
        <f>IF(AND('Mapa final'!$Y$18="Media",'Mapa final'!$AA$18="Moderado"),CONCATENATE("R3C",'Mapa final'!$O$18),"")</f>
        <v/>
      </c>
      <c r="X28" s="69" t="str">
        <f>IF(AND('Mapa final'!$Y$19="Media",'Mapa final'!$AA$19="Moderado"),CONCATENATE("R3C",'Mapa final'!$O$19),"")</f>
        <v/>
      </c>
      <c r="Y28" s="69" t="str">
        <f>IF(AND('Mapa final'!$Y$20="Media",'Mapa final'!$AA$20="Moderado"),CONCATENATE("R3C",'Mapa final'!$O$20),"")</f>
        <v/>
      </c>
      <c r="Z28" s="69" t="str">
        <f>IF(AND('Mapa final'!$Y$21="Media",'Mapa final'!$AA$21="Moderado"),CONCATENATE("R3C",'Mapa final'!$O$21),"")</f>
        <v/>
      </c>
      <c r="AA28" s="70" t="str">
        <f>IF(AND('Mapa final'!$Y$22="Media",'Mapa final'!$AA$22="Moderado"),CONCATENATE("R3C",'Mapa final'!$O$22),"")</f>
        <v/>
      </c>
      <c r="AB28" s="52" t="str">
        <f>IF(AND('Mapa final'!$Y$17="Media",'Mapa final'!$AA$17="Mayor"),CONCATENATE("R3C",'Mapa final'!$O$17),"")</f>
        <v/>
      </c>
      <c r="AC28" s="53" t="str">
        <f>IF(AND('Mapa final'!$Y$18="Media",'Mapa final'!$AA$18="Mayor"),CONCATENATE("R3C",'Mapa final'!$O$18),"")</f>
        <v/>
      </c>
      <c r="AD28" s="53" t="str">
        <f>IF(AND('Mapa final'!$Y$19="Media",'Mapa final'!$AA$19="Mayor"),CONCATENATE("R3C",'Mapa final'!$O$19),"")</f>
        <v/>
      </c>
      <c r="AE28" s="53" t="str">
        <f>IF(AND('Mapa final'!$Y$20="Media",'Mapa final'!$AA$20="Mayor"),CONCATENATE("R3C",'Mapa final'!$O$20),"")</f>
        <v/>
      </c>
      <c r="AF28" s="53" t="str">
        <f>IF(AND('Mapa final'!$Y$21="Media",'Mapa final'!$AA$21="Mayor"),CONCATENATE("R3C",'Mapa final'!$O$21),"")</f>
        <v/>
      </c>
      <c r="AG28" s="54" t="str">
        <f>IF(AND('Mapa final'!$Y$22="Media",'Mapa final'!$AA$22="Mayor"),CONCATENATE("R3C",'Mapa final'!$O$22),"")</f>
        <v/>
      </c>
      <c r="AH28" s="55" t="str">
        <f>IF(AND('Mapa final'!$Y$17="Media",'Mapa final'!$AA$17="Catastrófico"),CONCATENATE("R3C",'Mapa final'!$O$17),"")</f>
        <v/>
      </c>
      <c r="AI28" s="56" t="str">
        <f>IF(AND('Mapa final'!$Y$18="Media",'Mapa final'!$AA$18="Catastrófico"),CONCATENATE("R3C",'Mapa final'!$O$18),"")</f>
        <v/>
      </c>
      <c r="AJ28" s="56" t="str">
        <f>IF(AND('Mapa final'!$Y$19="Media",'Mapa final'!$AA$19="Catastrófico"),CONCATENATE("R3C",'Mapa final'!$O$19),"")</f>
        <v/>
      </c>
      <c r="AK28" s="56" t="str">
        <f>IF(AND('Mapa final'!$Y$20="Media",'Mapa final'!$AA$20="Catastrófico"),CONCATENATE("R3C",'Mapa final'!$O$20),"")</f>
        <v/>
      </c>
      <c r="AL28" s="56" t="str">
        <f>IF(AND('Mapa final'!$Y$21="Media",'Mapa final'!$AA$21="Catastrófico"),CONCATENATE("R3C",'Mapa final'!$O$21),"")</f>
        <v/>
      </c>
      <c r="AM28" s="57" t="str">
        <f>IF(AND('Mapa final'!$Y$22="Media",'Mapa final'!$AA$22="Catastrófico"),CONCATENATE("R3C",'Mapa final'!$O$22),"")</f>
        <v/>
      </c>
      <c r="AN28" s="84"/>
      <c r="AO28" s="381"/>
      <c r="AP28" s="382"/>
      <c r="AQ28" s="382"/>
      <c r="AR28" s="382"/>
      <c r="AS28" s="382"/>
      <c r="AT28" s="383"/>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row>
    <row r="29" spans="1:76" ht="15" customHeight="1" x14ac:dyDescent="0.45">
      <c r="A29" s="84"/>
      <c r="B29" s="250"/>
      <c r="C29" s="250"/>
      <c r="D29" s="251"/>
      <c r="E29" s="351"/>
      <c r="F29" s="352"/>
      <c r="G29" s="352"/>
      <c r="H29" s="352"/>
      <c r="I29" s="367"/>
      <c r="J29" s="68" t="str">
        <f>IF(AND('Mapa final'!$Y$23="Media",'Mapa final'!$AA$23="Leve"),CONCATENATE("R4C",'Mapa final'!$O$23),"")</f>
        <v/>
      </c>
      <c r="K29" s="69" t="str">
        <f>IF(AND('Mapa final'!$Y$24="Media",'Mapa final'!$AA$24="Leve"),CONCATENATE("R4C",'Mapa final'!$O$24),"")</f>
        <v/>
      </c>
      <c r="L29" s="69" t="str">
        <f>IF(AND('Mapa final'!$Y$25="Media",'Mapa final'!$AA$25="Leve"),CONCATENATE("R4C",'Mapa final'!$O$25),"")</f>
        <v/>
      </c>
      <c r="M29" s="69" t="str">
        <f>IF(AND('Mapa final'!$Y$26="Media",'Mapa final'!$AA$26="Leve"),CONCATENATE("R4C",'Mapa final'!$O$26),"")</f>
        <v/>
      </c>
      <c r="N29" s="69" t="str">
        <f>IF(AND('Mapa final'!$Y$27="Media",'Mapa final'!$AA$27="Leve"),CONCATENATE("R4C",'Mapa final'!$O$27),"")</f>
        <v/>
      </c>
      <c r="O29" s="70" t="str">
        <f>IF(AND('Mapa final'!$Y$28="Media",'Mapa final'!$AA$28="Leve"),CONCATENATE("R4C",'Mapa final'!$O$28),"")</f>
        <v/>
      </c>
      <c r="P29" s="68" t="str">
        <f>IF(AND('Mapa final'!$Y$23="Media",'Mapa final'!$AA$23="Menor"),CONCATENATE("R4C",'Mapa final'!$O$23),"")</f>
        <v/>
      </c>
      <c r="Q29" s="69" t="str">
        <f>IF(AND('Mapa final'!$Y$24="Media",'Mapa final'!$AA$24="Menor"),CONCATENATE("R4C",'Mapa final'!$O$24),"")</f>
        <v/>
      </c>
      <c r="R29" s="69" t="str">
        <f>IF(AND('Mapa final'!$Y$25="Media",'Mapa final'!$AA$25="Menor"),CONCATENATE("R4C",'Mapa final'!$O$25),"")</f>
        <v/>
      </c>
      <c r="S29" s="69" t="str">
        <f>IF(AND('Mapa final'!$Y$26="Media",'Mapa final'!$AA$26="Menor"),CONCATENATE("R4C",'Mapa final'!$O$26),"")</f>
        <v/>
      </c>
      <c r="T29" s="69" t="str">
        <f>IF(AND('Mapa final'!$Y$27="Media",'Mapa final'!$AA$27="Menor"),CONCATENATE("R4C",'Mapa final'!$O$27),"")</f>
        <v/>
      </c>
      <c r="U29" s="70" t="str">
        <f>IF(AND('Mapa final'!$Y$28="Media",'Mapa final'!$AA$28="Menor"),CONCATENATE("R4C",'Mapa final'!$O$28),"")</f>
        <v/>
      </c>
      <c r="V29" s="68" t="str">
        <f>IF(AND('Mapa final'!$Y$23="Media",'Mapa final'!$AA$23="Moderado"),CONCATENATE("R4C",'Mapa final'!$O$23),"")</f>
        <v/>
      </c>
      <c r="W29" s="69" t="str">
        <f>IF(AND('Mapa final'!$Y$24="Media",'Mapa final'!$AA$24="Moderado"),CONCATENATE("R4C",'Mapa final'!$O$24),"")</f>
        <v/>
      </c>
      <c r="X29" s="69" t="str">
        <f>IF(AND('Mapa final'!$Y$25="Media",'Mapa final'!$AA$25="Moderado"),CONCATENATE("R4C",'Mapa final'!$O$25),"")</f>
        <v/>
      </c>
      <c r="Y29" s="69" t="str">
        <f>IF(AND('Mapa final'!$Y$26="Media",'Mapa final'!$AA$26="Moderado"),CONCATENATE("R4C",'Mapa final'!$O$26),"")</f>
        <v/>
      </c>
      <c r="Z29" s="69" t="str">
        <f>IF(AND('Mapa final'!$Y$27="Media",'Mapa final'!$AA$27="Moderado"),CONCATENATE("R4C",'Mapa final'!$O$27),"")</f>
        <v/>
      </c>
      <c r="AA29" s="70" t="str">
        <f>IF(AND('Mapa final'!$Y$28="Media",'Mapa final'!$AA$28="Moderado"),CONCATENATE("R4C",'Mapa final'!$O$28),"")</f>
        <v/>
      </c>
      <c r="AB29" s="52" t="str">
        <f>IF(AND('Mapa final'!$Y$23="Media",'Mapa final'!$AA$23="Mayor"),CONCATENATE("R4C",'Mapa final'!$O$23),"")</f>
        <v/>
      </c>
      <c r="AC29" s="53" t="str">
        <f>IF(AND('Mapa final'!$Y$24="Media",'Mapa final'!$AA$24="Mayor"),CONCATENATE("R4C",'Mapa final'!$O$24),"")</f>
        <v/>
      </c>
      <c r="AD29" s="58" t="str">
        <f>IF(AND('Mapa final'!$Y$25="Media",'Mapa final'!$AA$25="Mayor"),CONCATENATE("R4C",'Mapa final'!$O$25),"")</f>
        <v/>
      </c>
      <c r="AE29" s="58" t="str">
        <f>IF(AND('Mapa final'!$Y$26="Media",'Mapa final'!$AA$26="Mayor"),CONCATENATE("R4C",'Mapa final'!$O$26),"")</f>
        <v/>
      </c>
      <c r="AF29" s="58" t="str">
        <f>IF(AND('Mapa final'!$Y$27="Media",'Mapa final'!$AA$27="Mayor"),CONCATENATE("R4C",'Mapa final'!$O$27),"")</f>
        <v/>
      </c>
      <c r="AG29" s="54" t="str">
        <f>IF(AND('Mapa final'!$Y$28="Media",'Mapa final'!$AA$28="Mayor"),CONCATENATE("R4C",'Mapa final'!$O$28),"")</f>
        <v/>
      </c>
      <c r="AH29" s="55" t="str">
        <f>IF(AND('Mapa final'!$Y$23="Media",'Mapa final'!$AA$23="Catastrófico"),CONCATENATE("R4C",'Mapa final'!$O$23),"")</f>
        <v/>
      </c>
      <c r="AI29" s="56" t="str">
        <f>IF(AND('Mapa final'!$Y$24="Media",'Mapa final'!$AA$24="Catastrófico"),CONCATENATE("R4C",'Mapa final'!$O$24),"")</f>
        <v/>
      </c>
      <c r="AJ29" s="56" t="str">
        <f>IF(AND('Mapa final'!$Y$25="Media",'Mapa final'!$AA$25="Catastrófico"),CONCATENATE("R4C",'Mapa final'!$O$25),"")</f>
        <v/>
      </c>
      <c r="AK29" s="56" t="str">
        <f>IF(AND('Mapa final'!$Y$26="Media",'Mapa final'!$AA$26="Catastrófico"),CONCATENATE("R4C",'Mapa final'!$O$26),"")</f>
        <v/>
      </c>
      <c r="AL29" s="56" t="str">
        <f>IF(AND('Mapa final'!$Y$27="Media",'Mapa final'!$AA$27="Catastrófico"),CONCATENATE("R4C",'Mapa final'!$O$27),"")</f>
        <v/>
      </c>
      <c r="AM29" s="57" t="str">
        <f>IF(AND('Mapa final'!$Y$28="Media",'Mapa final'!$AA$28="Catastrófico"),CONCATENATE("R4C",'Mapa final'!$O$28),"")</f>
        <v/>
      </c>
      <c r="AN29" s="84"/>
      <c r="AO29" s="381"/>
      <c r="AP29" s="382"/>
      <c r="AQ29" s="382"/>
      <c r="AR29" s="382"/>
      <c r="AS29" s="382"/>
      <c r="AT29" s="383"/>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row>
    <row r="30" spans="1:76" ht="15" customHeight="1" x14ac:dyDescent="0.45">
      <c r="A30" s="84"/>
      <c r="B30" s="250"/>
      <c r="C30" s="250"/>
      <c r="D30" s="251"/>
      <c r="E30" s="351"/>
      <c r="F30" s="352"/>
      <c r="G30" s="352"/>
      <c r="H30" s="352"/>
      <c r="I30" s="367"/>
      <c r="J30" s="68" t="str">
        <f>IF(AND('Mapa final'!$Y$29="Media",'Mapa final'!$AA$29="Leve"),CONCATENATE("R5C",'Mapa final'!$O$29),"")</f>
        <v/>
      </c>
      <c r="K30" s="69" t="str">
        <f>IF(AND('Mapa final'!$Y$30="Media",'Mapa final'!$AA$30="Leve"),CONCATENATE("R5C",'Mapa final'!$O$30),"")</f>
        <v/>
      </c>
      <c r="L30" s="69" t="str">
        <f>IF(AND('Mapa final'!$Y$31="Media",'Mapa final'!$AA$31="Leve"),CONCATENATE("R5C",'Mapa final'!$O$31),"")</f>
        <v/>
      </c>
      <c r="M30" s="69" t="str">
        <f>IF(AND('Mapa final'!$Y$32="Media",'Mapa final'!$AA$32="Leve"),CONCATENATE("R5C",'Mapa final'!$O$32),"")</f>
        <v/>
      </c>
      <c r="N30" s="69" t="str">
        <f>IF(AND('Mapa final'!$Y$33="Media",'Mapa final'!$AA$33="Leve"),CONCATENATE("R5C",'Mapa final'!$O$33),"")</f>
        <v/>
      </c>
      <c r="O30" s="70" t="str">
        <f>IF(AND('Mapa final'!$Y$34="Media",'Mapa final'!$AA$34="Leve"),CONCATENATE("R5C",'Mapa final'!$O$34),"")</f>
        <v/>
      </c>
      <c r="P30" s="68" t="str">
        <f>IF(AND('Mapa final'!$Y$29="Media",'Mapa final'!$AA$29="Menor"),CONCATENATE("R5C",'Mapa final'!$O$29),"")</f>
        <v/>
      </c>
      <c r="Q30" s="69" t="str">
        <f>IF(AND('Mapa final'!$Y$30="Media",'Mapa final'!$AA$30="Menor"),CONCATENATE("R5C",'Mapa final'!$O$30),"")</f>
        <v/>
      </c>
      <c r="R30" s="69" t="str">
        <f>IF(AND('Mapa final'!$Y$31="Media",'Mapa final'!$AA$31="Menor"),CONCATENATE("R5C",'Mapa final'!$O$31),"")</f>
        <v/>
      </c>
      <c r="S30" s="69" t="str">
        <f>IF(AND('Mapa final'!$Y$32="Media",'Mapa final'!$AA$32="Menor"),CONCATENATE("R5C",'Mapa final'!$O$32),"")</f>
        <v/>
      </c>
      <c r="T30" s="69" t="str">
        <f>IF(AND('Mapa final'!$Y$33="Media",'Mapa final'!$AA$33="Menor"),CONCATENATE("R5C",'Mapa final'!$O$33),"")</f>
        <v/>
      </c>
      <c r="U30" s="70" t="str">
        <f>IF(AND('Mapa final'!$Y$34="Media",'Mapa final'!$AA$34="Menor"),CONCATENATE("R5C",'Mapa final'!$O$34),"")</f>
        <v/>
      </c>
      <c r="V30" s="68" t="str">
        <f>IF(AND('Mapa final'!$Y$29="Media",'Mapa final'!$AA$29="Moderado"),CONCATENATE("R5C",'Mapa final'!$O$29),"")</f>
        <v/>
      </c>
      <c r="W30" s="69" t="str">
        <f>IF(AND('Mapa final'!$Y$30="Media",'Mapa final'!$AA$30="Moderado"),CONCATENATE("R5C",'Mapa final'!$O$30),"")</f>
        <v/>
      </c>
      <c r="X30" s="69" t="str">
        <f>IF(AND('Mapa final'!$Y$31="Media",'Mapa final'!$AA$31="Moderado"),CONCATENATE("R5C",'Mapa final'!$O$31),"")</f>
        <v/>
      </c>
      <c r="Y30" s="69" t="str">
        <f>IF(AND('Mapa final'!$Y$32="Media",'Mapa final'!$AA$32="Moderado"),CONCATENATE("R5C",'Mapa final'!$O$32),"")</f>
        <v/>
      </c>
      <c r="Z30" s="69" t="str">
        <f>IF(AND('Mapa final'!$Y$33="Media",'Mapa final'!$AA$33="Moderado"),CONCATENATE("R5C",'Mapa final'!$O$33),"")</f>
        <v/>
      </c>
      <c r="AA30" s="70" t="str">
        <f>IF(AND('Mapa final'!$Y$34="Media",'Mapa final'!$AA$34="Moderado"),CONCATENATE("R5C",'Mapa final'!$O$34),"")</f>
        <v/>
      </c>
      <c r="AB30" s="52" t="str">
        <f>IF(AND('Mapa final'!$Y$29="Media",'Mapa final'!$AA$29="Mayor"),CONCATENATE("R5C",'Mapa final'!$O$29),"")</f>
        <v/>
      </c>
      <c r="AC30" s="53" t="str">
        <f>IF(AND('Mapa final'!$Y$30="Media",'Mapa final'!$AA$30="Mayor"),CONCATENATE("R5C",'Mapa final'!$O$30),"")</f>
        <v/>
      </c>
      <c r="AD30" s="58" t="str">
        <f>IF(AND('Mapa final'!$Y$31="Media",'Mapa final'!$AA$31="Mayor"),CONCATENATE("R5C",'Mapa final'!$O$31),"")</f>
        <v/>
      </c>
      <c r="AE30" s="58" t="str">
        <f>IF(AND('Mapa final'!$Y$32="Media",'Mapa final'!$AA$32="Mayor"),CONCATENATE("R5C",'Mapa final'!$O$32),"")</f>
        <v/>
      </c>
      <c r="AF30" s="58" t="str">
        <f>IF(AND('Mapa final'!$Y$33="Media",'Mapa final'!$AA$33="Mayor"),CONCATENATE("R5C",'Mapa final'!$O$33),"")</f>
        <v/>
      </c>
      <c r="AG30" s="54" t="str">
        <f>IF(AND('Mapa final'!$Y$34="Media",'Mapa final'!$AA$34="Mayor"),CONCATENATE("R5C",'Mapa final'!$O$34),"")</f>
        <v/>
      </c>
      <c r="AH30" s="55" t="str">
        <f>IF(AND('Mapa final'!$Y$29="Media",'Mapa final'!$AA$29="Catastrófico"),CONCATENATE("R5C",'Mapa final'!$O$29),"")</f>
        <v/>
      </c>
      <c r="AI30" s="56" t="str">
        <f>IF(AND('Mapa final'!$Y$30="Media",'Mapa final'!$AA$30="Catastrófico"),CONCATENATE("R5C",'Mapa final'!$O$30),"")</f>
        <v/>
      </c>
      <c r="AJ30" s="56" t="str">
        <f>IF(AND('Mapa final'!$Y$31="Media",'Mapa final'!$AA$31="Catastrófico"),CONCATENATE("R5C",'Mapa final'!$O$31),"")</f>
        <v/>
      </c>
      <c r="AK30" s="56" t="str">
        <f>IF(AND('Mapa final'!$Y$32="Media",'Mapa final'!$AA$32="Catastrófico"),CONCATENATE("R5C",'Mapa final'!$O$32),"")</f>
        <v/>
      </c>
      <c r="AL30" s="56" t="str">
        <f>IF(AND('Mapa final'!$Y$33="Media",'Mapa final'!$AA$33="Catastrófico"),CONCATENATE("R5C",'Mapa final'!$O$33),"")</f>
        <v/>
      </c>
      <c r="AM30" s="57" t="str">
        <f>IF(AND('Mapa final'!$Y$34="Media",'Mapa final'!$AA$34="Catastrófico"),CONCATENATE("R5C",'Mapa final'!$O$34),"")</f>
        <v/>
      </c>
      <c r="AN30" s="84"/>
      <c r="AO30" s="381"/>
      <c r="AP30" s="382"/>
      <c r="AQ30" s="382"/>
      <c r="AR30" s="382"/>
      <c r="AS30" s="382"/>
      <c r="AT30" s="383"/>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row>
    <row r="31" spans="1:76" ht="15" customHeight="1" x14ac:dyDescent="0.45">
      <c r="A31" s="84"/>
      <c r="B31" s="250"/>
      <c r="C31" s="250"/>
      <c r="D31" s="251"/>
      <c r="E31" s="351"/>
      <c r="F31" s="352"/>
      <c r="G31" s="352"/>
      <c r="H31" s="352"/>
      <c r="I31" s="367"/>
      <c r="J31" s="68" t="str">
        <f>IF(AND('Mapa final'!$Y$35="Media",'Mapa final'!$AA$35="Leve"),CONCATENATE("R6C",'Mapa final'!$O$35),"")</f>
        <v/>
      </c>
      <c r="K31" s="69" t="str">
        <f>IF(AND('Mapa final'!$Y$36="Media",'Mapa final'!$AA$36="Leve"),CONCATENATE("R6C",'Mapa final'!$O$36),"")</f>
        <v/>
      </c>
      <c r="L31" s="69" t="str">
        <f>IF(AND('Mapa final'!$Y$37="Media",'Mapa final'!$AA$37="Leve"),CONCATENATE("R6C",'Mapa final'!$O$37),"")</f>
        <v/>
      </c>
      <c r="M31" s="69" t="str">
        <f>IF(AND('Mapa final'!$Y$38="Media",'Mapa final'!$AA$38="Leve"),CONCATENATE("R6C",'Mapa final'!$O$38),"")</f>
        <v/>
      </c>
      <c r="N31" s="69" t="str">
        <f>IF(AND('Mapa final'!$Y$39="Media",'Mapa final'!$AA$39="Leve"),CONCATENATE("R6C",'Mapa final'!$O$39),"")</f>
        <v/>
      </c>
      <c r="O31" s="70" t="str">
        <f>IF(AND('Mapa final'!$Y$40="Media",'Mapa final'!$AA$40="Leve"),CONCATENATE("R6C",'Mapa final'!$O$40),"")</f>
        <v/>
      </c>
      <c r="P31" s="68" t="str">
        <f>IF(AND('Mapa final'!$Y$35="Media",'Mapa final'!$AA$35="Menor"),CONCATENATE("R6C",'Mapa final'!$O$35),"")</f>
        <v/>
      </c>
      <c r="Q31" s="69" t="str">
        <f>IF(AND('Mapa final'!$Y$36="Media",'Mapa final'!$AA$36="Menor"),CONCATENATE("R6C",'Mapa final'!$O$36),"")</f>
        <v/>
      </c>
      <c r="R31" s="69" t="str">
        <f>IF(AND('Mapa final'!$Y$37="Media",'Mapa final'!$AA$37="Menor"),CONCATENATE("R6C",'Mapa final'!$O$37),"")</f>
        <v/>
      </c>
      <c r="S31" s="69" t="str">
        <f>IF(AND('Mapa final'!$Y$38="Media",'Mapa final'!$AA$38="Menor"),CONCATENATE("R6C",'Mapa final'!$O$38),"")</f>
        <v/>
      </c>
      <c r="T31" s="69" t="str">
        <f>IF(AND('Mapa final'!$Y$39="Media",'Mapa final'!$AA$39="Menor"),CONCATENATE("R6C",'Mapa final'!$O$39),"")</f>
        <v/>
      </c>
      <c r="U31" s="70" t="str">
        <f>IF(AND('Mapa final'!$Y$40="Media",'Mapa final'!$AA$40="Menor"),CONCATENATE("R6C",'Mapa final'!$O$40),"")</f>
        <v/>
      </c>
      <c r="V31" s="68" t="str">
        <f>IF(AND('Mapa final'!$Y$35="Media",'Mapa final'!$AA$35="Moderado"),CONCATENATE("R6C",'Mapa final'!$O$35),"")</f>
        <v/>
      </c>
      <c r="W31" s="69" t="str">
        <f>IF(AND('Mapa final'!$Y$36="Media",'Mapa final'!$AA$36="Moderado"),CONCATENATE("R6C",'Mapa final'!$O$36),"")</f>
        <v/>
      </c>
      <c r="X31" s="69" t="str">
        <f>IF(AND('Mapa final'!$Y$37="Media",'Mapa final'!$AA$37="Moderado"),CONCATENATE("R6C",'Mapa final'!$O$37),"")</f>
        <v/>
      </c>
      <c r="Y31" s="69" t="str">
        <f>IF(AND('Mapa final'!$Y$38="Media",'Mapa final'!$AA$38="Moderado"),CONCATENATE("R6C",'Mapa final'!$O$38),"")</f>
        <v/>
      </c>
      <c r="Z31" s="69" t="str">
        <f>IF(AND('Mapa final'!$Y$39="Media",'Mapa final'!$AA$39="Moderado"),CONCATENATE("R6C",'Mapa final'!$O$39),"")</f>
        <v/>
      </c>
      <c r="AA31" s="70" t="str">
        <f>IF(AND('Mapa final'!$Y$40="Media",'Mapa final'!$AA$40="Moderado"),CONCATENATE("R6C",'Mapa final'!$O$40),"")</f>
        <v/>
      </c>
      <c r="AB31" s="52" t="str">
        <f>IF(AND('Mapa final'!$Y$35="Media",'Mapa final'!$AA$35="Mayor"),CONCATENATE("R6C",'Mapa final'!$O$35),"")</f>
        <v/>
      </c>
      <c r="AC31" s="53" t="str">
        <f>IF(AND('Mapa final'!$Y$36="Media",'Mapa final'!$AA$36="Mayor"),CONCATENATE("R6C",'Mapa final'!$O$36),"")</f>
        <v/>
      </c>
      <c r="AD31" s="58" t="str">
        <f>IF(AND('Mapa final'!$Y$37="Media",'Mapa final'!$AA$37="Mayor"),CONCATENATE("R6C",'Mapa final'!$O$37),"")</f>
        <v/>
      </c>
      <c r="AE31" s="58" t="str">
        <f>IF(AND('Mapa final'!$Y$38="Media",'Mapa final'!$AA$38="Mayor"),CONCATENATE("R6C",'Mapa final'!$O$38),"")</f>
        <v/>
      </c>
      <c r="AF31" s="58" t="str">
        <f>IF(AND('Mapa final'!$Y$39="Media",'Mapa final'!$AA$39="Mayor"),CONCATENATE("R6C",'Mapa final'!$O$39),"")</f>
        <v/>
      </c>
      <c r="AG31" s="54" t="str">
        <f>IF(AND('Mapa final'!$Y$40="Media",'Mapa final'!$AA$40="Mayor"),CONCATENATE("R6C",'Mapa final'!$O$40),"")</f>
        <v/>
      </c>
      <c r="AH31" s="55" t="str">
        <f>IF(AND('Mapa final'!$Y$35="Media",'Mapa final'!$AA$35="Catastrófico"),CONCATENATE("R6C",'Mapa final'!$O$35),"")</f>
        <v/>
      </c>
      <c r="AI31" s="56" t="str">
        <f>IF(AND('Mapa final'!$Y$36="Media",'Mapa final'!$AA$36="Catastrófico"),CONCATENATE("R6C",'Mapa final'!$O$36),"")</f>
        <v/>
      </c>
      <c r="AJ31" s="56" t="str">
        <f>IF(AND('Mapa final'!$Y$37="Media",'Mapa final'!$AA$37="Catastrófico"),CONCATENATE("R6C",'Mapa final'!$O$37),"")</f>
        <v/>
      </c>
      <c r="AK31" s="56" t="str">
        <f>IF(AND('Mapa final'!$Y$38="Media",'Mapa final'!$AA$38="Catastrófico"),CONCATENATE("R6C",'Mapa final'!$O$38),"")</f>
        <v/>
      </c>
      <c r="AL31" s="56" t="str">
        <f>IF(AND('Mapa final'!$Y$39="Media",'Mapa final'!$AA$39="Catastrófico"),CONCATENATE("R6C",'Mapa final'!$O$39),"")</f>
        <v/>
      </c>
      <c r="AM31" s="57" t="str">
        <f>IF(AND('Mapa final'!$Y$40="Media",'Mapa final'!$AA$40="Catastrófico"),CONCATENATE("R6C",'Mapa final'!$O$40),"")</f>
        <v/>
      </c>
      <c r="AN31" s="84"/>
      <c r="AO31" s="381"/>
      <c r="AP31" s="382"/>
      <c r="AQ31" s="382"/>
      <c r="AR31" s="382"/>
      <c r="AS31" s="382"/>
      <c r="AT31" s="383"/>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row>
    <row r="32" spans="1:76" ht="15" customHeight="1" x14ac:dyDescent="0.45">
      <c r="A32" s="84"/>
      <c r="B32" s="250"/>
      <c r="C32" s="250"/>
      <c r="D32" s="251"/>
      <c r="E32" s="351"/>
      <c r="F32" s="352"/>
      <c r="G32" s="352"/>
      <c r="H32" s="352"/>
      <c r="I32" s="367"/>
      <c r="J32" s="68" t="str">
        <f>IF(AND('Mapa final'!$Y$41="Media",'Mapa final'!$AA$41="Leve"),CONCATENATE("R7C",'Mapa final'!$O$41),"")</f>
        <v/>
      </c>
      <c r="K32" s="69" t="str">
        <f>IF(AND('Mapa final'!$Y$42="Media",'Mapa final'!$AA$42="Leve"),CONCATENATE("R7C",'Mapa final'!$O$42),"")</f>
        <v/>
      </c>
      <c r="L32" s="69" t="str">
        <f>IF(AND('Mapa final'!$Y$43="Media",'Mapa final'!$AA$43="Leve"),CONCATENATE("R7C",'Mapa final'!$O$43),"")</f>
        <v/>
      </c>
      <c r="M32" s="69" t="str">
        <f>IF(AND('Mapa final'!$Y$44="Media",'Mapa final'!$AA$44="Leve"),CONCATENATE("R7C",'Mapa final'!$O$44),"")</f>
        <v/>
      </c>
      <c r="N32" s="69" t="str">
        <f>IF(AND('Mapa final'!$Y$45="Media",'Mapa final'!$AA$45="Leve"),CONCATENATE("R7C",'Mapa final'!$O$45),"")</f>
        <v/>
      </c>
      <c r="O32" s="70" t="str">
        <f>IF(AND('Mapa final'!$Y$46="Media",'Mapa final'!$AA$46="Leve"),CONCATENATE("R7C",'Mapa final'!$O$46),"")</f>
        <v/>
      </c>
      <c r="P32" s="68" t="str">
        <f>IF(AND('Mapa final'!$Y$41="Media",'Mapa final'!$AA$41="Menor"),CONCATENATE("R7C",'Mapa final'!$O$41),"")</f>
        <v/>
      </c>
      <c r="Q32" s="69" t="str">
        <f>IF(AND('Mapa final'!$Y$42="Media",'Mapa final'!$AA$42="Menor"),CONCATENATE("R7C",'Mapa final'!$O$42),"")</f>
        <v/>
      </c>
      <c r="R32" s="69" t="str">
        <f>IF(AND('Mapa final'!$Y$43="Media",'Mapa final'!$AA$43="Menor"),CONCATENATE("R7C",'Mapa final'!$O$43),"")</f>
        <v/>
      </c>
      <c r="S32" s="69" t="str">
        <f>IF(AND('Mapa final'!$Y$44="Media",'Mapa final'!$AA$44="Menor"),CONCATENATE("R7C",'Mapa final'!$O$44),"")</f>
        <v/>
      </c>
      <c r="T32" s="69" t="str">
        <f>IF(AND('Mapa final'!$Y$45="Media",'Mapa final'!$AA$45="Menor"),CONCATENATE("R7C",'Mapa final'!$O$45),"")</f>
        <v/>
      </c>
      <c r="U32" s="70" t="str">
        <f>IF(AND('Mapa final'!$Y$46="Media",'Mapa final'!$AA$46="Menor"),CONCATENATE("R7C",'Mapa final'!$O$46),"")</f>
        <v/>
      </c>
      <c r="V32" s="68" t="str">
        <f>IF(AND('Mapa final'!$Y$41="Media",'Mapa final'!$AA$41="Moderado"),CONCATENATE("R7C",'Mapa final'!$O$41),"")</f>
        <v/>
      </c>
      <c r="W32" s="69" t="str">
        <f>IF(AND('Mapa final'!$Y$42="Media",'Mapa final'!$AA$42="Moderado"),CONCATENATE("R7C",'Mapa final'!$O$42),"")</f>
        <v/>
      </c>
      <c r="X32" s="69" t="str">
        <f>IF(AND('Mapa final'!$Y$43="Media",'Mapa final'!$AA$43="Moderado"),CONCATENATE("R7C",'Mapa final'!$O$43),"")</f>
        <v/>
      </c>
      <c r="Y32" s="69" t="str">
        <f>IF(AND('Mapa final'!$Y$44="Media",'Mapa final'!$AA$44="Moderado"),CONCATENATE("R7C",'Mapa final'!$O$44),"")</f>
        <v/>
      </c>
      <c r="Z32" s="69" t="str">
        <f>IF(AND('Mapa final'!$Y$45="Media",'Mapa final'!$AA$45="Moderado"),CONCATENATE("R7C",'Mapa final'!$O$45),"")</f>
        <v/>
      </c>
      <c r="AA32" s="70" t="str">
        <f>IF(AND('Mapa final'!$Y$46="Media",'Mapa final'!$AA$46="Moderado"),CONCATENATE("R7C",'Mapa final'!$O$46),"")</f>
        <v/>
      </c>
      <c r="AB32" s="52" t="str">
        <f>IF(AND('Mapa final'!$Y$41="Media",'Mapa final'!$AA$41="Mayor"),CONCATENATE("R7C",'Mapa final'!$O$41),"")</f>
        <v/>
      </c>
      <c r="AC32" s="53" t="str">
        <f>IF(AND('Mapa final'!$Y$42="Media",'Mapa final'!$AA$42="Mayor"),CONCATENATE("R7C",'Mapa final'!$O$42),"")</f>
        <v/>
      </c>
      <c r="AD32" s="58" t="str">
        <f>IF(AND('Mapa final'!$Y$43="Media",'Mapa final'!$AA$43="Mayor"),CONCATENATE("R7C",'Mapa final'!$O$43),"")</f>
        <v/>
      </c>
      <c r="AE32" s="58" t="str">
        <f>IF(AND('Mapa final'!$Y$44="Media",'Mapa final'!$AA$44="Mayor"),CONCATENATE("R7C",'Mapa final'!$O$44),"")</f>
        <v/>
      </c>
      <c r="AF32" s="58" t="str">
        <f>IF(AND('Mapa final'!$Y$45="Media",'Mapa final'!$AA$45="Mayor"),CONCATENATE("R7C",'Mapa final'!$O$45),"")</f>
        <v/>
      </c>
      <c r="AG32" s="54" t="str">
        <f>IF(AND('Mapa final'!$Y$46="Media",'Mapa final'!$AA$46="Mayor"),CONCATENATE("R7C",'Mapa final'!$O$46),"")</f>
        <v/>
      </c>
      <c r="AH32" s="55" t="str">
        <f>IF(AND('Mapa final'!$Y$41="Media",'Mapa final'!$AA$41="Catastrófico"),CONCATENATE("R7C",'Mapa final'!$O$41),"")</f>
        <v/>
      </c>
      <c r="AI32" s="56" t="str">
        <f>IF(AND('Mapa final'!$Y$42="Media",'Mapa final'!$AA$42="Catastrófico"),CONCATENATE("R7C",'Mapa final'!$O$42),"")</f>
        <v/>
      </c>
      <c r="AJ32" s="56" t="str">
        <f>IF(AND('Mapa final'!$Y$43="Media",'Mapa final'!$AA$43="Catastrófico"),CONCATENATE("R7C",'Mapa final'!$O$43),"")</f>
        <v/>
      </c>
      <c r="AK32" s="56" t="str">
        <f>IF(AND('Mapa final'!$Y$44="Media",'Mapa final'!$AA$44="Catastrófico"),CONCATENATE("R7C",'Mapa final'!$O$44),"")</f>
        <v/>
      </c>
      <c r="AL32" s="56" t="str">
        <f>IF(AND('Mapa final'!$Y$45="Media",'Mapa final'!$AA$45="Catastrófico"),CONCATENATE("R7C",'Mapa final'!$O$45),"")</f>
        <v/>
      </c>
      <c r="AM32" s="57" t="str">
        <f>IF(AND('Mapa final'!$Y$46="Media",'Mapa final'!$AA$46="Catastrófico"),CONCATENATE("R7C",'Mapa final'!$O$46),"")</f>
        <v/>
      </c>
      <c r="AN32" s="84"/>
      <c r="AO32" s="381"/>
      <c r="AP32" s="382"/>
      <c r="AQ32" s="382"/>
      <c r="AR32" s="382"/>
      <c r="AS32" s="382"/>
      <c r="AT32" s="383"/>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row>
    <row r="33" spans="1:80" ht="15" customHeight="1" x14ac:dyDescent="0.45">
      <c r="A33" s="84"/>
      <c r="B33" s="250"/>
      <c r="C33" s="250"/>
      <c r="D33" s="251"/>
      <c r="E33" s="351"/>
      <c r="F33" s="352"/>
      <c r="G33" s="352"/>
      <c r="H33" s="352"/>
      <c r="I33" s="367"/>
      <c r="J33" s="68" t="str">
        <f>IF(AND('Mapa final'!$Y$47="Media",'Mapa final'!$AA$47="Leve"),CONCATENATE("R8C",'Mapa final'!$O$47),"")</f>
        <v/>
      </c>
      <c r="K33" s="69" t="str">
        <f>IF(AND('Mapa final'!$Y$48="Media",'Mapa final'!$AA$48="Leve"),CONCATENATE("R8C",'Mapa final'!$O$48),"")</f>
        <v/>
      </c>
      <c r="L33" s="69" t="str">
        <f>IF(AND('Mapa final'!$Y$49="Media",'Mapa final'!$AA$49="Leve"),CONCATENATE("R8C",'Mapa final'!$O$49),"")</f>
        <v/>
      </c>
      <c r="M33" s="69" t="str">
        <f>IF(AND('Mapa final'!$Y$50="Media",'Mapa final'!$AA$50="Leve"),CONCATENATE("R8C",'Mapa final'!$O$50),"")</f>
        <v/>
      </c>
      <c r="N33" s="69" t="str">
        <f>IF(AND('Mapa final'!$Y$51="Media",'Mapa final'!$AA$51="Leve"),CONCATENATE("R8C",'Mapa final'!$O$51),"")</f>
        <v/>
      </c>
      <c r="O33" s="70" t="str">
        <f>IF(AND('Mapa final'!$Y$52="Media",'Mapa final'!$AA$52="Leve"),CONCATENATE("R8C",'Mapa final'!$O$52),"")</f>
        <v/>
      </c>
      <c r="P33" s="68" t="str">
        <f>IF(AND('Mapa final'!$Y$47="Media",'Mapa final'!$AA$47="Menor"),CONCATENATE("R8C",'Mapa final'!$O$47),"")</f>
        <v/>
      </c>
      <c r="Q33" s="69" t="str">
        <f>IF(AND('Mapa final'!$Y$48="Media",'Mapa final'!$AA$48="Menor"),CONCATENATE("R8C",'Mapa final'!$O$48),"")</f>
        <v/>
      </c>
      <c r="R33" s="69" t="str">
        <f>IF(AND('Mapa final'!$Y$49="Media",'Mapa final'!$AA$49="Menor"),CONCATENATE("R8C",'Mapa final'!$O$49),"")</f>
        <v/>
      </c>
      <c r="S33" s="69" t="str">
        <f>IF(AND('Mapa final'!$Y$50="Media",'Mapa final'!$AA$50="Menor"),CONCATENATE("R8C",'Mapa final'!$O$50),"")</f>
        <v/>
      </c>
      <c r="T33" s="69" t="str">
        <f>IF(AND('Mapa final'!$Y$51="Media",'Mapa final'!$AA$51="Menor"),CONCATENATE("R8C",'Mapa final'!$O$51),"")</f>
        <v/>
      </c>
      <c r="U33" s="70" t="str">
        <f>IF(AND('Mapa final'!$Y$52="Media",'Mapa final'!$AA$52="Menor"),CONCATENATE("R8C",'Mapa final'!$O$52),"")</f>
        <v/>
      </c>
      <c r="V33" s="68" t="str">
        <f>IF(AND('Mapa final'!$Y$47="Media",'Mapa final'!$AA$47="Moderado"),CONCATENATE("R8C",'Mapa final'!$O$47),"")</f>
        <v/>
      </c>
      <c r="W33" s="69" t="str">
        <f>IF(AND('Mapa final'!$Y$48="Media",'Mapa final'!$AA$48="Moderado"),CONCATENATE("R8C",'Mapa final'!$O$48),"")</f>
        <v/>
      </c>
      <c r="X33" s="69" t="str">
        <f>IF(AND('Mapa final'!$Y$49="Media",'Mapa final'!$AA$49="Moderado"),CONCATENATE("R8C",'Mapa final'!$O$49),"")</f>
        <v/>
      </c>
      <c r="Y33" s="69" t="str">
        <f>IF(AND('Mapa final'!$Y$50="Media",'Mapa final'!$AA$50="Moderado"),CONCATENATE("R8C",'Mapa final'!$O$50),"")</f>
        <v/>
      </c>
      <c r="Z33" s="69" t="str">
        <f>IF(AND('Mapa final'!$Y$51="Media",'Mapa final'!$AA$51="Moderado"),CONCATENATE("R8C",'Mapa final'!$O$51),"")</f>
        <v/>
      </c>
      <c r="AA33" s="70" t="str">
        <f>IF(AND('Mapa final'!$Y$52="Media",'Mapa final'!$AA$52="Moderado"),CONCATENATE("R8C",'Mapa final'!$O$52),"")</f>
        <v/>
      </c>
      <c r="AB33" s="52" t="str">
        <f>IF(AND('Mapa final'!$Y$47="Media",'Mapa final'!$AA$47="Mayor"),CONCATENATE("R8C",'Mapa final'!$O$47),"")</f>
        <v/>
      </c>
      <c r="AC33" s="53" t="str">
        <f>IF(AND('Mapa final'!$Y$48="Media",'Mapa final'!$AA$48="Mayor"),CONCATENATE("R8C",'Mapa final'!$O$48),"")</f>
        <v/>
      </c>
      <c r="AD33" s="58" t="str">
        <f>IF(AND('Mapa final'!$Y$49="Media",'Mapa final'!$AA$49="Mayor"),CONCATENATE("R8C",'Mapa final'!$O$49),"")</f>
        <v/>
      </c>
      <c r="AE33" s="58" t="str">
        <f>IF(AND('Mapa final'!$Y$50="Media",'Mapa final'!$AA$50="Mayor"),CONCATENATE("R8C",'Mapa final'!$O$50),"")</f>
        <v/>
      </c>
      <c r="AF33" s="58" t="str">
        <f>IF(AND('Mapa final'!$Y$51="Media",'Mapa final'!$AA$51="Mayor"),CONCATENATE("R8C",'Mapa final'!$O$51),"")</f>
        <v/>
      </c>
      <c r="AG33" s="54" t="str">
        <f>IF(AND('Mapa final'!$Y$52="Media",'Mapa final'!$AA$52="Mayor"),CONCATENATE("R8C",'Mapa final'!$O$52),"")</f>
        <v/>
      </c>
      <c r="AH33" s="55" t="str">
        <f>IF(AND('Mapa final'!$Y$47="Media",'Mapa final'!$AA$47="Catastrófico"),CONCATENATE("R8C",'Mapa final'!$O$47),"")</f>
        <v/>
      </c>
      <c r="AI33" s="56" t="str">
        <f>IF(AND('Mapa final'!$Y$48="Media",'Mapa final'!$AA$48="Catastrófico"),CONCATENATE("R8C",'Mapa final'!$O$48),"")</f>
        <v/>
      </c>
      <c r="AJ33" s="56" t="str">
        <f>IF(AND('Mapa final'!$Y$49="Media",'Mapa final'!$AA$49="Catastrófico"),CONCATENATE("R8C",'Mapa final'!$O$49),"")</f>
        <v/>
      </c>
      <c r="AK33" s="56" t="str">
        <f>IF(AND('Mapa final'!$Y$50="Media",'Mapa final'!$AA$50="Catastrófico"),CONCATENATE("R8C",'Mapa final'!$O$50),"")</f>
        <v/>
      </c>
      <c r="AL33" s="56" t="str">
        <f>IF(AND('Mapa final'!$Y$51="Media",'Mapa final'!$AA$51="Catastrófico"),CONCATENATE("R8C",'Mapa final'!$O$51),"")</f>
        <v/>
      </c>
      <c r="AM33" s="57" t="str">
        <f>IF(AND('Mapa final'!$Y$52="Media",'Mapa final'!$AA$52="Catastrófico"),CONCATENATE("R8C",'Mapa final'!$O$52),"")</f>
        <v/>
      </c>
      <c r="AN33" s="84"/>
      <c r="AO33" s="381"/>
      <c r="AP33" s="382"/>
      <c r="AQ33" s="382"/>
      <c r="AR33" s="382"/>
      <c r="AS33" s="382"/>
      <c r="AT33" s="383"/>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row>
    <row r="34" spans="1:80" ht="15" customHeight="1" x14ac:dyDescent="0.45">
      <c r="A34" s="84"/>
      <c r="B34" s="250"/>
      <c r="C34" s="250"/>
      <c r="D34" s="251"/>
      <c r="E34" s="351"/>
      <c r="F34" s="352"/>
      <c r="G34" s="352"/>
      <c r="H34" s="352"/>
      <c r="I34" s="367"/>
      <c r="J34" s="68" t="str">
        <f>IF(AND('Mapa final'!$Y$53="Media",'Mapa final'!$AA$53="Leve"),CONCATENATE("R9C",'Mapa final'!$O$53),"")</f>
        <v/>
      </c>
      <c r="K34" s="69" t="str">
        <f>IF(AND('Mapa final'!$Y$54="Media",'Mapa final'!$AA$54="Leve"),CONCATENATE("R9C",'Mapa final'!$O$54),"")</f>
        <v/>
      </c>
      <c r="L34" s="69" t="str">
        <f>IF(AND('Mapa final'!$Y$55="Media",'Mapa final'!$AA$55="Leve"),CONCATENATE("R9C",'Mapa final'!$O$55),"")</f>
        <v/>
      </c>
      <c r="M34" s="69" t="str">
        <f>IF(AND('Mapa final'!$Y$56="Media",'Mapa final'!$AA$56="Leve"),CONCATENATE("R9C",'Mapa final'!$O$56),"")</f>
        <v/>
      </c>
      <c r="N34" s="69" t="str">
        <f>IF(AND('Mapa final'!$Y$57="Media",'Mapa final'!$AA$57="Leve"),CONCATENATE("R9C",'Mapa final'!$O$57),"")</f>
        <v/>
      </c>
      <c r="O34" s="70" t="str">
        <f>IF(AND('Mapa final'!$Y$58="Media",'Mapa final'!$AA$58="Leve"),CONCATENATE("R9C",'Mapa final'!$O$58),"")</f>
        <v/>
      </c>
      <c r="P34" s="68" t="str">
        <f>IF(AND('Mapa final'!$Y$53="Media",'Mapa final'!$AA$53="Menor"),CONCATENATE("R9C",'Mapa final'!$O$53),"")</f>
        <v/>
      </c>
      <c r="Q34" s="69" t="str">
        <f>IF(AND('Mapa final'!$Y$54="Media",'Mapa final'!$AA$54="Menor"),CONCATENATE("R9C",'Mapa final'!$O$54),"")</f>
        <v/>
      </c>
      <c r="R34" s="69" t="str">
        <f>IF(AND('Mapa final'!$Y$55="Media",'Mapa final'!$AA$55="Menor"),CONCATENATE("R9C",'Mapa final'!$O$55),"")</f>
        <v/>
      </c>
      <c r="S34" s="69" t="str">
        <f>IF(AND('Mapa final'!$Y$56="Media",'Mapa final'!$AA$56="Menor"),CONCATENATE("R9C",'Mapa final'!$O$56),"")</f>
        <v/>
      </c>
      <c r="T34" s="69" t="str">
        <f>IF(AND('Mapa final'!$Y$57="Media",'Mapa final'!$AA$57="Menor"),CONCATENATE("R9C",'Mapa final'!$O$57),"")</f>
        <v/>
      </c>
      <c r="U34" s="70" t="str">
        <f>IF(AND('Mapa final'!$Y$58="Media",'Mapa final'!$AA$58="Menor"),CONCATENATE("R9C",'Mapa final'!$O$58),"")</f>
        <v/>
      </c>
      <c r="V34" s="68" t="str">
        <f>IF(AND('Mapa final'!$Y$53="Media",'Mapa final'!$AA$53="Moderado"),CONCATENATE("R9C",'Mapa final'!$O$53),"")</f>
        <v/>
      </c>
      <c r="W34" s="69" t="str">
        <f>IF(AND('Mapa final'!$Y$54="Media",'Mapa final'!$AA$54="Moderado"),CONCATENATE("R9C",'Mapa final'!$O$54),"")</f>
        <v/>
      </c>
      <c r="X34" s="69" t="str">
        <f>IF(AND('Mapa final'!$Y$55="Media",'Mapa final'!$AA$55="Moderado"),CONCATENATE("R9C",'Mapa final'!$O$55),"")</f>
        <v/>
      </c>
      <c r="Y34" s="69" t="str">
        <f>IF(AND('Mapa final'!$Y$56="Media",'Mapa final'!$AA$56="Moderado"),CONCATENATE("R9C",'Mapa final'!$O$56),"")</f>
        <v/>
      </c>
      <c r="Z34" s="69" t="str">
        <f>IF(AND('Mapa final'!$Y$57="Media",'Mapa final'!$AA$57="Moderado"),CONCATENATE("R9C",'Mapa final'!$O$57),"")</f>
        <v/>
      </c>
      <c r="AA34" s="70" t="str">
        <f>IF(AND('Mapa final'!$Y$58="Media",'Mapa final'!$AA$58="Moderado"),CONCATENATE("R9C",'Mapa final'!$O$58),"")</f>
        <v/>
      </c>
      <c r="AB34" s="52" t="str">
        <f>IF(AND('Mapa final'!$Y$53="Media",'Mapa final'!$AA$53="Mayor"),CONCATENATE("R9C",'Mapa final'!$O$53),"")</f>
        <v/>
      </c>
      <c r="AC34" s="53" t="str">
        <f>IF(AND('Mapa final'!$Y$54="Media",'Mapa final'!$AA$54="Mayor"),CONCATENATE("R9C",'Mapa final'!$O$54),"")</f>
        <v/>
      </c>
      <c r="AD34" s="58" t="str">
        <f>IF(AND('Mapa final'!$Y$55="Media",'Mapa final'!$AA$55="Mayor"),CONCATENATE("R9C",'Mapa final'!$O$55),"")</f>
        <v/>
      </c>
      <c r="AE34" s="58" t="str">
        <f>IF(AND('Mapa final'!$Y$56="Media",'Mapa final'!$AA$56="Mayor"),CONCATENATE("R9C",'Mapa final'!$O$56),"")</f>
        <v/>
      </c>
      <c r="AF34" s="58" t="str">
        <f>IF(AND('Mapa final'!$Y$57="Media",'Mapa final'!$AA$57="Mayor"),CONCATENATE("R9C",'Mapa final'!$O$57),"")</f>
        <v/>
      </c>
      <c r="AG34" s="54" t="str">
        <f>IF(AND('Mapa final'!$Y$58="Media",'Mapa final'!$AA$58="Mayor"),CONCATENATE("R9C",'Mapa final'!$O$58),"")</f>
        <v/>
      </c>
      <c r="AH34" s="55" t="str">
        <f>IF(AND('Mapa final'!$Y$53="Media",'Mapa final'!$AA$53="Catastrófico"),CONCATENATE("R9C",'Mapa final'!$O$53),"")</f>
        <v/>
      </c>
      <c r="AI34" s="56" t="str">
        <f>IF(AND('Mapa final'!$Y$54="Media",'Mapa final'!$AA$54="Catastrófico"),CONCATENATE("R9C",'Mapa final'!$O$54),"")</f>
        <v/>
      </c>
      <c r="AJ34" s="56" t="str">
        <f>IF(AND('Mapa final'!$Y$55="Media",'Mapa final'!$AA$55="Catastrófico"),CONCATENATE("R9C",'Mapa final'!$O$55),"")</f>
        <v/>
      </c>
      <c r="AK34" s="56" t="str">
        <f>IF(AND('Mapa final'!$Y$56="Media",'Mapa final'!$AA$56="Catastrófico"),CONCATENATE("R9C",'Mapa final'!$O$56),"")</f>
        <v/>
      </c>
      <c r="AL34" s="56" t="str">
        <f>IF(AND('Mapa final'!$Y$57="Media",'Mapa final'!$AA$57="Catastrófico"),CONCATENATE("R9C",'Mapa final'!$O$57),"")</f>
        <v/>
      </c>
      <c r="AM34" s="57" t="str">
        <f>IF(AND('Mapa final'!$Y$58="Media",'Mapa final'!$AA$58="Catastrófico"),CONCATENATE("R9C",'Mapa final'!$O$58),"")</f>
        <v/>
      </c>
      <c r="AN34" s="84"/>
      <c r="AO34" s="381"/>
      <c r="AP34" s="382"/>
      <c r="AQ34" s="382"/>
      <c r="AR34" s="382"/>
      <c r="AS34" s="382"/>
      <c r="AT34" s="383"/>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row>
    <row r="35" spans="1:80" ht="15.75" customHeight="1" thickBot="1" x14ac:dyDescent="0.5">
      <c r="A35" s="84"/>
      <c r="B35" s="250"/>
      <c r="C35" s="250"/>
      <c r="D35" s="251"/>
      <c r="E35" s="353"/>
      <c r="F35" s="354"/>
      <c r="G35" s="354"/>
      <c r="H35" s="354"/>
      <c r="I35" s="368"/>
      <c r="J35" s="68" t="str">
        <f>IF(AND('Mapa final'!$Y$59="Media",'Mapa final'!$AA$59="Leve"),CONCATENATE("R10C",'Mapa final'!$O$59),"")</f>
        <v/>
      </c>
      <c r="K35" s="69" t="str">
        <f>IF(AND('Mapa final'!$Y$60="Media",'Mapa final'!$AA$60="Leve"),CONCATENATE("R10C",'Mapa final'!$O$60),"")</f>
        <v/>
      </c>
      <c r="L35" s="69" t="str">
        <f>IF(AND('Mapa final'!$Y$61="Media",'Mapa final'!$AA$61="Leve"),CONCATENATE("R10C",'Mapa final'!$O$61),"")</f>
        <v/>
      </c>
      <c r="M35" s="69" t="str">
        <f>IF(AND('Mapa final'!$Y$62="Media",'Mapa final'!$AA$62="Leve"),CONCATENATE("R10C",'Mapa final'!$O$62),"")</f>
        <v/>
      </c>
      <c r="N35" s="69" t="str">
        <f>IF(AND('Mapa final'!$Y$63="Media",'Mapa final'!$AA$63="Leve"),CONCATENATE("R10C",'Mapa final'!$O$63),"")</f>
        <v/>
      </c>
      <c r="O35" s="70" t="str">
        <f>IF(AND('Mapa final'!$Y$64="Media",'Mapa final'!$AA$64="Leve"),CONCATENATE("R10C",'Mapa final'!$O$64),"")</f>
        <v/>
      </c>
      <c r="P35" s="68" t="str">
        <f>IF(AND('Mapa final'!$Y$59="Media",'Mapa final'!$AA$59="Menor"),CONCATENATE("R10C",'Mapa final'!$O$59),"")</f>
        <v/>
      </c>
      <c r="Q35" s="69" t="str">
        <f>IF(AND('Mapa final'!$Y$60="Media",'Mapa final'!$AA$60="Menor"),CONCATENATE("R10C",'Mapa final'!$O$60),"")</f>
        <v/>
      </c>
      <c r="R35" s="69" t="str">
        <f>IF(AND('Mapa final'!$Y$61="Media",'Mapa final'!$AA$61="Menor"),CONCATENATE("R10C",'Mapa final'!$O$61),"")</f>
        <v/>
      </c>
      <c r="S35" s="69" t="str">
        <f>IF(AND('Mapa final'!$Y$62="Media",'Mapa final'!$AA$62="Menor"),CONCATENATE("R10C",'Mapa final'!$O$62),"")</f>
        <v/>
      </c>
      <c r="T35" s="69" t="str">
        <f>IF(AND('Mapa final'!$Y$63="Media",'Mapa final'!$AA$63="Menor"),CONCATENATE("R10C",'Mapa final'!$O$63),"")</f>
        <v/>
      </c>
      <c r="U35" s="70" t="str">
        <f>IF(AND('Mapa final'!$Y$64="Media",'Mapa final'!$AA$64="Menor"),CONCATENATE("R10C",'Mapa final'!$O$64),"")</f>
        <v/>
      </c>
      <c r="V35" s="68" t="str">
        <f>IF(AND('Mapa final'!$Y$59="Media",'Mapa final'!$AA$59="Moderado"),CONCATENATE("R10C",'Mapa final'!$O$59),"")</f>
        <v/>
      </c>
      <c r="W35" s="69" t="str">
        <f>IF(AND('Mapa final'!$Y$60="Media",'Mapa final'!$AA$60="Moderado"),CONCATENATE("R10C",'Mapa final'!$O$60),"")</f>
        <v/>
      </c>
      <c r="X35" s="69" t="str">
        <f>IF(AND('Mapa final'!$Y$61="Media",'Mapa final'!$AA$61="Moderado"),CONCATENATE("R10C",'Mapa final'!$O$61),"")</f>
        <v/>
      </c>
      <c r="Y35" s="69" t="str">
        <f>IF(AND('Mapa final'!$Y$62="Media",'Mapa final'!$AA$62="Moderado"),CONCATENATE("R10C",'Mapa final'!$O$62),"")</f>
        <v/>
      </c>
      <c r="Z35" s="69" t="str">
        <f>IF(AND('Mapa final'!$Y$63="Media",'Mapa final'!$AA$63="Moderado"),CONCATENATE("R10C",'Mapa final'!$O$63),"")</f>
        <v/>
      </c>
      <c r="AA35" s="70" t="str">
        <f>IF(AND('Mapa final'!$Y$64="Media",'Mapa final'!$AA$64="Moderado"),CONCATENATE("R10C",'Mapa final'!$O$64),"")</f>
        <v/>
      </c>
      <c r="AB35" s="59" t="str">
        <f>IF(AND('Mapa final'!$Y$59="Media",'Mapa final'!$AA$59="Mayor"),CONCATENATE("R10C",'Mapa final'!$O$59),"")</f>
        <v/>
      </c>
      <c r="AC35" s="60" t="str">
        <f>IF(AND('Mapa final'!$Y$60="Media",'Mapa final'!$AA$60="Mayor"),CONCATENATE("R10C",'Mapa final'!$O$60),"")</f>
        <v/>
      </c>
      <c r="AD35" s="60" t="str">
        <f>IF(AND('Mapa final'!$Y$61="Media",'Mapa final'!$AA$61="Mayor"),CONCATENATE("R10C",'Mapa final'!$O$61),"")</f>
        <v/>
      </c>
      <c r="AE35" s="60" t="str">
        <f>IF(AND('Mapa final'!$Y$62="Media",'Mapa final'!$AA$62="Mayor"),CONCATENATE("R10C",'Mapa final'!$O$62),"")</f>
        <v/>
      </c>
      <c r="AF35" s="60" t="str">
        <f>IF(AND('Mapa final'!$Y$63="Media",'Mapa final'!$AA$63="Mayor"),CONCATENATE("R10C",'Mapa final'!$O$63),"")</f>
        <v/>
      </c>
      <c r="AG35" s="61" t="str">
        <f>IF(AND('Mapa final'!$Y$64="Media",'Mapa final'!$AA$64="Mayor"),CONCATENATE("R10C",'Mapa final'!$O$64),"")</f>
        <v/>
      </c>
      <c r="AH35" s="62" t="str">
        <f>IF(AND('Mapa final'!$Y$59="Media",'Mapa final'!$AA$59="Catastrófico"),CONCATENATE("R10C",'Mapa final'!$O$59),"")</f>
        <v/>
      </c>
      <c r="AI35" s="63" t="str">
        <f>IF(AND('Mapa final'!$Y$60="Media",'Mapa final'!$AA$60="Catastrófico"),CONCATENATE("R10C",'Mapa final'!$O$60),"")</f>
        <v/>
      </c>
      <c r="AJ35" s="63" t="str">
        <f>IF(AND('Mapa final'!$Y$61="Media",'Mapa final'!$AA$61="Catastrófico"),CONCATENATE("R10C",'Mapa final'!$O$61),"")</f>
        <v/>
      </c>
      <c r="AK35" s="63" t="str">
        <f>IF(AND('Mapa final'!$Y$62="Media",'Mapa final'!$AA$62="Catastrófico"),CONCATENATE("R10C",'Mapa final'!$O$62),"")</f>
        <v/>
      </c>
      <c r="AL35" s="63" t="str">
        <f>IF(AND('Mapa final'!$Y$63="Media",'Mapa final'!$AA$63="Catastrófico"),CONCATENATE("R10C",'Mapa final'!$O$63),"")</f>
        <v/>
      </c>
      <c r="AM35" s="64" t="str">
        <f>IF(AND('Mapa final'!$Y$64="Media",'Mapa final'!$AA$64="Catastrófico"),CONCATENATE("R10C",'Mapa final'!$O$64),"")</f>
        <v/>
      </c>
      <c r="AN35" s="84"/>
      <c r="AO35" s="384"/>
      <c r="AP35" s="385"/>
      <c r="AQ35" s="385"/>
      <c r="AR35" s="385"/>
      <c r="AS35" s="385"/>
      <c r="AT35" s="386"/>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row>
    <row r="36" spans="1:80" ht="15" customHeight="1" x14ac:dyDescent="0.45">
      <c r="A36" s="84"/>
      <c r="B36" s="250"/>
      <c r="C36" s="250"/>
      <c r="D36" s="251"/>
      <c r="E36" s="347" t="s">
        <v>114</v>
      </c>
      <c r="F36" s="348"/>
      <c r="G36" s="348"/>
      <c r="H36" s="348"/>
      <c r="I36" s="348"/>
      <c r="J36" s="74" t="str">
        <f>IF(AND('Mapa final'!$Y$10="Baja",'Mapa final'!$AA$10="Leve"),CONCATENATE("R1C",'Mapa final'!$O$10),"")</f>
        <v/>
      </c>
      <c r="K36" s="75" t="e">
        <f>IF(AND('Mapa final'!#REF!="Baja",'Mapa final'!#REF!="Leve"),CONCATENATE("R1C",'Mapa final'!#REF!),"")</f>
        <v>#REF!</v>
      </c>
      <c r="L36" s="75" t="e">
        <f>IF(AND('Mapa final'!#REF!="Baja",'Mapa final'!#REF!="Leve"),CONCATENATE("R1C",'Mapa final'!#REF!),"")</f>
        <v>#REF!</v>
      </c>
      <c r="M36" s="75" t="e">
        <f>IF(AND('Mapa final'!#REF!="Baja",'Mapa final'!#REF!="Leve"),CONCATENATE("R1C",'Mapa final'!#REF!),"")</f>
        <v>#REF!</v>
      </c>
      <c r="N36" s="75" t="e">
        <f>IF(AND('Mapa final'!#REF!="Baja",'Mapa final'!#REF!="Leve"),CONCATENATE("R1C",'Mapa final'!#REF!),"")</f>
        <v>#REF!</v>
      </c>
      <c r="O36" s="76" t="e">
        <f>IF(AND('Mapa final'!#REF!="Baja",'Mapa final'!#REF!="Leve"),CONCATENATE("R1C",'Mapa final'!#REF!),"")</f>
        <v>#REF!</v>
      </c>
      <c r="P36" s="65" t="str">
        <f>IF(AND('Mapa final'!$Y$10="Baja",'Mapa final'!$AA$10="Menor"),CONCATENATE("R1C",'Mapa final'!$O$10),"")</f>
        <v/>
      </c>
      <c r="Q36" s="66" t="e">
        <f>IF(AND('Mapa final'!#REF!="Baja",'Mapa final'!#REF!="Menor"),CONCATENATE("R1C",'Mapa final'!#REF!),"")</f>
        <v>#REF!</v>
      </c>
      <c r="R36" s="66" t="e">
        <f>IF(AND('Mapa final'!#REF!="Baja",'Mapa final'!#REF!="Menor"),CONCATENATE("R1C",'Mapa final'!#REF!),"")</f>
        <v>#REF!</v>
      </c>
      <c r="S36" s="66" t="e">
        <f>IF(AND('Mapa final'!#REF!="Baja",'Mapa final'!#REF!="Menor"),CONCATENATE("R1C",'Mapa final'!#REF!),"")</f>
        <v>#REF!</v>
      </c>
      <c r="T36" s="66" t="e">
        <f>IF(AND('Mapa final'!#REF!="Baja",'Mapa final'!#REF!="Menor"),CONCATENATE("R1C",'Mapa final'!#REF!),"")</f>
        <v>#REF!</v>
      </c>
      <c r="U36" s="67" t="e">
        <f>IF(AND('Mapa final'!#REF!="Baja",'Mapa final'!#REF!="Menor"),CONCATENATE("R1C",'Mapa final'!#REF!),"")</f>
        <v>#REF!</v>
      </c>
      <c r="V36" s="65" t="str">
        <f>IF(AND('Mapa final'!$Y$10="Baja",'Mapa final'!$AA$10="Moderado"),CONCATENATE("R1C",'Mapa final'!$O$10),"")</f>
        <v/>
      </c>
      <c r="W36" s="66" t="e">
        <f>IF(AND('Mapa final'!#REF!="Baja",'Mapa final'!#REF!="Moderado"),CONCATENATE("R1C",'Mapa final'!#REF!),"")</f>
        <v>#REF!</v>
      </c>
      <c r="X36" s="66" t="e">
        <f>IF(AND('Mapa final'!#REF!="Baja",'Mapa final'!#REF!="Moderado"),CONCATENATE("R1C",'Mapa final'!#REF!),"")</f>
        <v>#REF!</v>
      </c>
      <c r="Y36" s="66" t="e">
        <f>IF(AND('Mapa final'!#REF!="Baja",'Mapa final'!#REF!="Moderado"),CONCATENATE("R1C",'Mapa final'!#REF!),"")</f>
        <v>#REF!</v>
      </c>
      <c r="Z36" s="66" t="e">
        <f>IF(AND('Mapa final'!#REF!="Baja",'Mapa final'!#REF!="Moderado"),CONCATENATE("R1C",'Mapa final'!#REF!),"")</f>
        <v>#REF!</v>
      </c>
      <c r="AA36" s="67" t="e">
        <f>IF(AND('Mapa final'!#REF!="Baja",'Mapa final'!#REF!="Moderado"),CONCATENATE("R1C",'Mapa final'!#REF!),"")</f>
        <v>#REF!</v>
      </c>
      <c r="AB36" s="46" t="str">
        <f>IF(AND('Mapa final'!$Y$10="Baja",'Mapa final'!$AA$10="Mayor"),CONCATENATE("R1C",'Mapa final'!$O$10),"")</f>
        <v/>
      </c>
      <c r="AC36" s="47" t="e">
        <f>IF(AND('Mapa final'!#REF!="Baja",'Mapa final'!#REF!="Mayor"),CONCATENATE("R1C",'Mapa final'!#REF!),"")</f>
        <v>#REF!</v>
      </c>
      <c r="AD36" s="47" t="e">
        <f>IF(AND('Mapa final'!#REF!="Baja",'Mapa final'!#REF!="Mayor"),CONCATENATE("R1C",'Mapa final'!#REF!),"")</f>
        <v>#REF!</v>
      </c>
      <c r="AE36" s="47" t="e">
        <f>IF(AND('Mapa final'!#REF!="Baja",'Mapa final'!#REF!="Mayor"),CONCATENATE("R1C",'Mapa final'!#REF!),"")</f>
        <v>#REF!</v>
      </c>
      <c r="AF36" s="47" t="e">
        <f>IF(AND('Mapa final'!#REF!="Baja",'Mapa final'!#REF!="Mayor"),CONCATENATE("R1C",'Mapa final'!#REF!),"")</f>
        <v>#REF!</v>
      </c>
      <c r="AG36" s="48" t="e">
        <f>IF(AND('Mapa final'!#REF!="Baja",'Mapa final'!#REF!="Mayor"),CONCATENATE("R1C",'Mapa final'!#REF!),"")</f>
        <v>#REF!</v>
      </c>
      <c r="AH36" s="49" t="str">
        <f>IF(AND('Mapa final'!$Y$10="Baja",'Mapa final'!$AA$10="Catastrófico"),CONCATENATE("R1C",'Mapa final'!$O$10),"")</f>
        <v/>
      </c>
      <c r="AI36" s="50" t="e">
        <f>IF(AND('Mapa final'!#REF!="Baja",'Mapa final'!#REF!="Catastrófico"),CONCATENATE("R1C",'Mapa final'!#REF!),"")</f>
        <v>#REF!</v>
      </c>
      <c r="AJ36" s="50" t="e">
        <f>IF(AND('Mapa final'!#REF!="Baja",'Mapa final'!#REF!="Catastrófico"),CONCATENATE("R1C",'Mapa final'!#REF!),"")</f>
        <v>#REF!</v>
      </c>
      <c r="AK36" s="50" t="e">
        <f>IF(AND('Mapa final'!#REF!="Baja",'Mapa final'!#REF!="Catastrófico"),CONCATENATE("R1C",'Mapa final'!#REF!),"")</f>
        <v>#REF!</v>
      </c>
      <c r="AL36" s="50" t="e">
        <f>IF(AND('Mapa final'!#REF!="Baja",'Mapa final'!#REF!="Catastrófico"),CONCATENATE("R1C",'Mapa final'!#REF!),"")</f>
        <v>#REF!</v>
      </c>
      <c r="AM36" s="51" t="e">
        <f>IF(AND('Mapa final'!#REF!="Baja",'Mapa final'!#REF!="Catastrófico"),CONCATENATE("R1C",'Mapa final'!#REF!),"")</f>
        <v>#REF!</v>
      </c>
      <c r="AN36" s="84"/>
      <c r="AO36" s="369" t="s">
        <v>82</v>
      </c>
      <c r="AP36" s="370"/>
      <c r="AQ36" s="370"/>
      <c r="AR36" s="370"/>
      <c r="AS36" s="370"/>
      <c r="AT36" s="371"/>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row>
    <row r="37" spans="1:80" ht="15" customHeight="1" x14ac:dyDescent="0.45">
      <c r="A37" s="84"/>
      <c r="B37" s="250"/>
      <c r="C37" s="250"/>
      <c r="D37" s="251"/>
      <c r="E37" s="349"/>
      <c r="F37" s="350"/>
      <c r="G37" s="350"/>
      <c r="H37" s="350"/>
      <c r="I37" s="350"/>
      <c r="J37" s="77" t="str">
        <f>IF(AND('Mapa final'!$Y$11="Baja",'Mapa final'!$AA$11="Leve"),CONCATENATE("R2C",'Mapa final'!$O$11),"")</f>
        <v/>
      </c>
      <c r="K37" s="78" t="str">
        <f>IF(AND('Mapa final'!$Y$12="Baja",'Mapa final'!$AA$12="Leve"),CONCATENATE("R2C",'Mapa final'!$O$12),"")</f>
        <v/>
      </c>
      <c r="L37" s="78" t="str">
        <f>IF(AND('Mapa final'!$Y$13="Baja",'Mapa final'!$AA$13="Leve"),CONCATENATE("R2C",'Mapa final'!$O$13),"")</f>
        <v/>
      </c>
      <c r="M37" s="78" t="str">
        <f>IF(AND('Mapa final'!$Y$14="Baja",'Mapa final'!$AA$14="Leve"),CONCATENATE("R2C",'Mapa final'!$O$14),"")</f>
        <v/>
      </c>
      <c r="N37" s="78" t="str">
        <f>IF(AND('Mapa final'!$Y$15="Baja",'Mapa final'!$AA$15="Leve"),CONCATENATE("R2C",'Mapa final'!$O$15),"")</f>
        <v/>
      </c>
      <c r="O37" s="79" t="str">
        <f>IF(AND('Mapa final'!$Y$16="Baja",'Mapa final'!$AA$16="Leve"),CONCATENATE("R2C",'Mapa final'!$O$16),"")</f>
        <v/>
      </c>
      <c r="P37" s="68" t="str">
        <f>IF(AND('Mapa final'!$Y$11="Baja",'Mapa final'!$AA$11="Menor"),CONCATENATE("R2C",'Mapa final'!$O$11),"")</f>
        <v/>
      </c>
      <c r="Q37" s="69" t="str">
        <f>IF(AND('Mapa final'!$Y$12="Baja",'Mapa final'!$AA$12="Menor"),CONCATENATE("R2C",'Mapa final'!$O$12),"")</f>
        <v/>
      </c>
      <c r="R37" s="69" t="str">
        <f>IF(AND('Mapa final'!$Y$13="Baja",'Mapa final'!$AA$13="Menor"),CONCATENATE("R2C",'Mapa final'!$O$13),"")</f>
        <v/>
      </c>
      <c r="S37" s="69" t="str">
        <f>IF(AND('Mapa final'!$Y$14="Baja",'Mapa final'!$AA$14="Menor"),CONCATENATE("R2C",'Mapa final'!$O$14),"")</f>
        <v/>
      </c>
      <c r="T37" s="69" t="str">
        <f>IF(AND('Mapa final'!$Y$15="Baja",'Mapa final'!$AA$15="Menor"),CONCATENATE("R2C",'Mapa final'!$O$15),"")</f>
        <v/>
      </c>
      <c r="U37" s="70" t="str">
        <f>IF(AND('Mapa final'!$Y$16="Baja",'Mapa final'!$AA$16="Menor"),CONCATENATE("R2C",'Mapa final'!$O$16),"")</f>
        <v/>
      </c>
      <c r="V37" s="68" t="str">
        <f>IF(AND('Mapa final'!$Y$11="Baja",'Mapa final'!$AA$11="Moderado"),CONCATENATE("R2C",'Mapa final'!$O$11),"")</f>
        <v/>
      </c>
      <c r="W37" s="69" t="str">
        <f>IF(AND('Mapa final'!$Y$12="Baja",'Mapa final'!$AA$12="Moderado"),CONCATENATE("R2C",'Mapa final'!$O$12),"")</f>
        <v/>
      </c>
      <c r="X37" s="69" t="str">
        <f>IF(AND('Mapa final'!$Y$13="Baja",'Mapa final'!$AA$13="Moderado"),CONCATENATE("R2C",'Mapa final'!$O$13),"")</f>
        <v/>
      </c>
      <c r="Y37" s="69" t="str">
        <f>IF(AND('Mapa final'!$Y$14="Baja",'Mapa final'!$AA$14="Moderado"),CONCATENATE("R2C",'Mapa final'!$O$14),"")</f>
        <v/>
      </c>
      <c r="Z37" s="69" t="str">
        <f>IF(AND('Mapa final'!$Y$15="Baja",'Mapa final'!$AA$15="Moderado"),CONCATENATE("R2C",'Mapa final'!$O$15),"")</f>
        <v/>
      </c>
      <c r="AA37" s="70" t="str">
        <f>IF(AND('Mapa final'!$Y$16="Baja",'Mapa final'!$AA$16="Moderado"),CONCATENATE("R2C",'Mapa final'!$O$16),"")</f>
        <v/>
      </c>
      <c r="AB37" s="52" t="str">
        <f>IF(AND('Mapa final'!$Y$11="Baja",'Mapa final'!$AA$11="Mayor"),CONCATENATE("R2C",'Mapa final'!$O$11),"")</f>
        <v/>
      </c>
      <c r="AC37" s="53" t="str">
        <f>IF(AND('Mapa final'!$Y$12="Baja",'Mapa final'!$AA$12="Mayor"),CONCATENATE("R2C",'Mapa final'!$O$12),"")</f>
        <v/>
      </c>
      <c r="AD37" s="53" t="str">
        <f>IF(AND('Mapa final'!$Y$13="Baja",'Mapa final'!$AA$13="Mayor"),CONCATENATE("R2C",'Mapa final'!$O$13),"")</f>
        <v/>
      </c>
      <c r="AE37" s="53" t="str">
        <f>IF(AND('Mapa final'!$Y$14="Baja",'Mapa final'!$AA$14="Mayor"),CONCATENATE("R2C",'Mapa final'!$O$14),"")</f>
        <v/>
      </c>
      <c r="AF37" s="53" t="str">
        <f>IF(AND('Mapa final'!$Y$15="Baja",'Mapa final'!$AA$15="Mayor"),CONCATENATE("R2C",'Mapa final'!$O$15),"")</f>
        <v/>
      </c>
      <c r="AG37" s="54" t="str">
        <f>IF(AND('Mapa final'!$Y$16="Baja",'Mapa final'!$AA$16="Mayor"),CONCATENATE("R2C",'Mapa final'!$O$16),"")</f>
        <v/>
      </c>
      <c r="AH37" s="55" t="str">
        <f>IF(AND('Mapa final'!$Y$11="Baja",'Mapa final'!$AA$11="Catastrófico"),CONCATENATE("R2C",'Mapa final'!$O$11),"")</f>
        <v/>
      </c>
      <c r="AI37" s="56" t="str">
        <f>IF(AND('Mapa final'!$Y$12="Baja",'Mapa final'!$AA$12="Catastrófico"),CONCATENATE("R2C",'Mapa final'!$O$12),"")</f>
        <v/>
      </c>
      <c r="AJ37" s="56" t="str">
        <f>IF(AND('Mapa final'!$Y$13="Baja",'Mapa final'!$AA$13="Catastrófico"),CONCATENATE("R2C",'Mapa final'!$O$13),"")</f>
        <v/>
      </c>
      <c r="AK37" s="56" t="str">
        <f>IF(AND('Mapa final'!$Y$14="Baja",'Mapa final'!$AA$14="Catastrófico"),CONCATENATE("R2C",'Mapa final'!$O$14),"")</f>
        <v/>
      </c>
      <c r="AL37" s="56" t="str">
        <f>IF(AND('Mapa final'!$Y$15="Baja",'Mapa final'!$AA$15="Catastrófico"),CONCATENATE("R2C",'Mapa final'!$O$15),"")</f>
        <v/>
      </c>
      <c r="AM37" s="57" t="str">
        <f>IF(AND('Mapa final'!$Y$16="Baja",'Mapa final'!$AA$16="Catastrófico"),CONCATENATE("R2C",'Mapa final'!$O$16),"")</f>
        <v/>
      </c>
      <c r="AN37" s="84"/>
      <c r="AO37" s="372"/>
      <c r="AP37" s="373"/>
      <c r="AQ37" s="373"/>
      <c r="AR37" s="373"/>
      <c r="AS37" s="373"/>
      <c r="AT37" s="374"/>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row>
    <row r="38" spans="1:80" ht="15" customHeight="1" x14ac:dyDescent="0.45">
      <c r="A38" s="84"/>
      <c r="B38" s="250"/>
      <c r="C38" s="250"/>
      <c r="D38" s="251"/>
      <c r="E38" s="351"/>
      <c r="F38" s="352"/>
      <c r="G38" s="352"/>
      <c r="H38" s="352"/>
      <c r="I38" s="350"/>
      <c r="J38" s="77" t="str">
        <f>IF(AND('Mapa final'!$Y$17="Baja",'Mapa final'!$AA$17="Leve"),CONCATENATE("R3C",'Mapa final'!$O$17),"")</f>
        <v/>
      </c>
      <c r="K38" s="78" t="str">
        <f>IF(AND('Mapa final'!$Y$18="Baja",'Mapa final'!$AA$18="Leve"),CONCATENATE("R3C",'Mapa final'!$O$18),"")</f>
        <v/>
      </c>
      <c r="L38" s="78" t="str">
        <f>IF(AND('Mapa final'!$Y$19="Baja",'Mapa final'!$AA$19="Leve"),CONCATENATE("R3C",'Mapa final'!$O$19),"")</f>
        <v/>
      </c>
      <c r="M38" s="78" t="str">
        <f>IF(AND('Mapa final'!$Y$20="Baja",'Mapa final'!$AA$20="Leve"),CONCATENATE("R3C",'Mapa final'!$O$20),"")</f>
        <v/>
      </c>
      <c r="N38" s="78" t="str">
        <f>IF(AND('Mapa final'!$Y$21="Baja",'Mapa final'!$AA$21="Leve"),CONCATENATE("R3C",'Mapa final'!$O$21),"")</f>
        <v/>
      </c>
      <c r="O38" s="79" t="str">
        <f>IF(AND('Mapa final'!$Y$22="Baja",'Mapa final'!$AA$22="Leve"),CONCATENATE("R3C",'Mapa final'!$O$22),"")</f>
        <v/>
      </c>
      <c r="P38" s="68" t="str">
        <f>IF(AND('Mapa final'!$Y$17="Baja",'Mapa final'!$AA$17="Menor"),CONCATENATE("R3C",'Mapa final'!$O$17),"")</f>
        <v/>
      </c>
      <c r="Q38" s="69" t="str">
        <f>IF(AND('Mapa final'!$Y$18="Baja",'Mapa final'!$AA$18="Menor"),CONCATENATE("R3C",'Mapa final'!$O$18),"")</f>
        <v/>
      </c>
      <c r="R38" s="69" t="str">
        <f>IF(AND('Mapa final'!$Y$19="Baja",'Mapa final'!$AA$19="Menor"),CONCATENATE("R3C",'Mapa final'!$O$19),"")</f>
        <v/>
      </c>
      <c r="S38" s="69" t="str">
        <f>IF(AND('Mapa final'!$Y$20="Baja",'Mapa final'!$AA$20="Menor"),CONCATENATE("R3C",'Mapa final'!$O$20),"")</f>
        <v/>
      </c>
      <c r="T38" s="69" t="str">
        <f>IF(AND('Mapa final'!$Y$21="Baja",'Mapa final'!$AA$21="Menor"),CONCATENATE("R3C",'Mapa final'!$O$21),"")</f>
        <v/>
      </c>
      <c r="U38" s="70" t="str">
        <f>IF(AND('Mapa final'!$Y$22="Baja",'Mapa final'!$AA$22="Menor"),CONCATENATE("R3C",'Mapa final'!$O$22),"")</f>
        <v/>
      </c>
      <c r="V38" s="68" t="str">
        <f>IF(AND('Mapa final'!$Y$17="Baja",'Mapa final'!$AA$17="Moderado"),CONCATENATE("R3C",'Mapa final'!$O$17),"")</f>
        <v/>
      </c>
      <c r="W38" s="69" t="str">
        <f>IF(AND('Mapa final'!$Y$18="Baja",'Mapa final'!$AA$18="Moderado"),CONCATENATE("R3C",'Mapa final'!$O$18),"")</f>
        <v/>
      </c>
      <c r="X38" s="69" t="str">
        <f>IF(AND('Mapa final'!$Y$19="Baja",'Mapa final'!$AA$19="Moderado"),CONCATENATE("R3C",'Mapa final'!$O$19),"")</f>
        <v/>
      </c>
      <c r="Y38" s="69" t="str">
        <f>IF(AND('Mapa final'!$Y$20="Baja",'Mapa final'!$AA$20="Moderado"),CONCATENATE("R3C",'Mapa final'!$O$20),"")</f>
        <v/>
      </c>
      <c r="Z38" s="69" t="str">
        <f>IF(AND('Mapa final'!$Y$21="Baja",'Mapa final'!$AA$21="Moderado"),CONCATENATE("R3C",'Mapa final'!$O$21),"")</f>
        <v/>
      </c>
      <c r="AA38" s="70" t="str">
        <f>IF(AND('Mapa final'!$Y$22="Baja",'Mapa final'!$AA$22="Moderado"),CONCATENATE("R3C",'Mapa final'!$O$22),"")</f>
        <v/>
      </c>
      <c r="AB38" s="52" t="str">
        <f>IF(AND('Mapa final'!$Y$17="Baja",'Mapa final'!$AA$17="Mayor"),CONCATENATE("R3C",'Mapa final'!$O$17),"")</f>
        <v/>
      </c>
      <c r="AC38" s="53" t="str">
        <f>IF(AND('Mapa final'!$Y$18="Baja",'Mapa final'!$AA$18="Mayor"),CONCATENATE("R3C",'Mapa final'!$O$18),"")</f>
        <v/>
      </c>
      <c r="AD38" s="53" t="str">
        <f>IF(AND('Mapa final'!$Y$19="Baja",'Mapa final'!$AA$19="Mayor"),CONCATENATE("R3C",'Mapa final'!$O$19),"")</f>
        <v/>
      </c>
      <c r="AE38" s="53" t="str">
        <f>IF(AND('Mapa final'!$Y$20="Baja",'Mapa final'!$AA$20="Mayor"),CONCATENATE("R3C",'Mapa final'!$O$20),"")</f>
        <v/>
      </c>
      <c r="AF38" s="53" t="str">
        <f>IF(AND('Mapa final'!$Y$21="Baja",'Mapa final'!$AA$21="Mayor"),CONCATENATE("R3C",'Mapa final'!$O$21),"")</f>
        <v/>
      </c>
      <c r="AG38" s="54" t="str">
        <f>IF(AND('Mapa final'!$Y$22="Baja",'Mapa final'!$AA$22="Mayor"),CONCATENATE("R3C",'Mapa final'!$O$22),"")</f>
        <v/>
      </c>
      <c r="AH38" s="55" t="str">
        <f>IF(AND('Mapa final'!$Y$17="Baja",'Mapa final'!$AA$17="Catastrófico"),CONCATENATE("R3C",'Mapa final'!$O$17),"")</f>
        <v/>
      </c>
      <c r="AI38" s="56" t="str">
        <f>IF(AND('Mapa final'!$Y$18="Baja",'Mapa final'!$AA$18="Catastrófico"),CONCATENATE("R3C",'Mapa final'!$O$18),"")</f>
        <v/>
      </c>
      <c r="AJ38" s="56" t="str">
        <f>IF(AND('Mapa final'!$Y$19="Baja",'Mapa final'!$AA$19="Catastrófico"),CONCATENATE("R3C",'Mapa final'!$O$19),"")</f>
        <v/>
      </c>
      <c r="AK38" s="56" t="str">
        <f>IF(AND('Mapa final'!$Y$20="Baja",'Mapa final'!$AA$20="Catastrófico"),CONCATENATE("R3C",'Mapa final'!$O$20),"")</f>
        <v/>
      </c>
      <c r="AL38" s="56" t="str">
        <f>IF(AND('Mapa final'!$Y$21="Baja",'Mapa final'!$AA$21="Catastrófico"),CONCATENATE("R3C",'Mapa final'!$O$21),"")</f>
        <v/>
      </c>
      <c r="AM38" s="57" t="str">
        <f>IF(AND('Mapa final'!$Y$22="Baja",'Mapa final'!$AA$22="Catastrófico"),CONCATENATE("R3C",'Mapa final'!$O$22),"")</f>
        <v/>
      </c>
      <c r="AN38" s="84"/>
      <c r="AO38" s="372"/>
      <c r="AP38" s="373"/>
      <c r="AQ38" s="373"/>
      <c r="AR38" s="373"/>
      <c r="AS38" s="373"/>
      <c r="AT38" s="374"/>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row>
    <row r="39" spans="1:80" ht="15" customHeight="1" x14ac:dyDescent="0.45">
      <c r="A39" s="84"/>
      <c r="B39" s="250"/>
      <c r="C39" s="250"/>
      <c r="D39" s="251"/>
      <c r="E39" s="351"/>
      <c r="F39" s="352"/>
      <c r="G39" s="352"/>
      <c r="H39" s="352"/>
      <c r="I39" s="350"/>
      <c r="J39" s="77" t="str">
        <f>IF(AND('Mapa final'!$Y$23="Baja",'Mapa final'!$AA$23="Leve"),CONCATENATE("R4C",'Mapa final'!$O$23),"")</f>
        <v/>
      </c>
      <c r="K39" s="78" t="str">
        <f>IF(AND('Mapa final'!$Y$24="Baja",'Mapa final'!$AA$24="Leve"),CONCATENATE("R4C",'Mapa final'!$O$24),"")</f>
        <v/>
      </c>
      <c r="L39" s="78" t="str">
        <f>IF(AND('Mapa final'!$Y$25="Baja",'Mapa final'!$AA$25="Leve"),CONCATENATE("R4C",'Mapa final'!$O$25),"")</f>
        <v/>
      </c>
      <c r="M39" s="78" t="str">
        <f>IF(AND('Mapa final'!$Y$26="Baja",'Mapa final'!$AA$26="Leve"),CONCATENATE("R4C",'Mapa final'!$O$26),"")</f>
        <v/>
      </c>
      <c r="N39" s="78" t="str">
        <f>IF(AND('Mapa final'!$Y$27="Baja",'Mapa final'!$AA$27="Leve"),CONCATENATE("R4C",'Mapa final'!$O$27),"")</f>
        <v/>
      </c>
      <c r="O39" s="79" t="str">
        <f>IF(AND('Mapa final'!$Y$28="Baja",'Mapa final'!$AA$28="Leve"),CONCATENATE("R4C",'Mapa final'!$O$28),"")</f>
        <v/>
      </c>
      <c r="P39" s="68" t="str">
        <f>IF(AND('Mapa final'!$Y$23="Baja",'Mapa final'!$AA$23="Menor"),CONCATENATE("R4C",'Mapa final'!$O$23),"")</f>
        <v/>
      </c>
      <c r="Q39" s="69" t="str">
        <f>IF(AND('Mapa final'!$Y$24="Baja",'Mapa final'!$AA$24="Menor"),CONCATENATE("R4C",'Mapa final'!$O$24),"")</f>
        <v/>
      </c>
      <c r="R39" s="69" t="str">
        <f>IF(AND('Mapa final'!$Y$25="Baja",'Mapa final'!$AA$25="Menor"),CONCATENATE("R4C",'Mapa final'!$O$25),"")</f>
        <v/>
      </c>
      <c r="S39" s="69" t="str">
        <f>IF(AND('Mapa final'!$Y$26="Baja",'Mapa final'!$AA$26="Menor"),CONCATENATE("R4C",'Mapa final'!$O$26),"")</f>
        <v/>
      </c>
      <c r="T39" s="69" t="str">
        <f>IF(AND('Mapa final'!$Y$27="Baja",'Mapa final'!$AA$27="Menor"),CONCATENATE("R4C",'Mapa final'!$O$27),"")</f>
        <v/>
      </c>
      <c r="U39" s="70" t="str">
        <f>IF(AND('Mapa final'!$Y$28="Baja",'Mapa final'!$AA$28="Menor"),CONCATENATE("R4C",'Mapa final'!$O$28),"")</f>
        <v/>
      </c>
      <c r="V39" s="68" t="str">
        <f>IF(AND('Mapa final'!$Y$23="Baja",'Mapa final'!$AA$23="Moderado"),CONCATENATE("R4C",'Mapa final'!$O$23),"")</f>
        <v/>
      </c>
      <c r="W39" s="69" t="str">
        <f>IF(AND('Mapa final'!$Y$24="Baja",'Mapa final'!$AA$24="Moderado"),CONCATENATE("R4C",'Mapa final'!$O$24),"")</f>
        <v/>
      </c>
      <c r="X39" s="69" t="str">
        <f>IF(AND('Mapa final'!$Y$25="Baja",'Mapa final'!$AA$25="Moderado"),CONCATENATE("R4C",'Mapa final'!$O$25),"")</f>
        <v/>
      </c>
      <c r="Y39" s="69" t="str">
        <f>IF(AND('Mapa final'!$Y$26="Baja",'Mapa final'!$AA$26="Moderado"),CONCATENATE("R4C",'Mapa final'!$O$26),"")</f>
        <v/>
      </c>
      <c r="Z39" s="69" t="str">
        <f>IF(AND('Mapa final'!$Y$27="Baja",'Mapa final'!$AA$27="Moderado"),CONCATENATE("R4C",'Mapa final'!$O$27),"")</f>
        <v/>
      </c>
      <c r="AA39" s="70" t="str">
        <f>IF(AND('Mapa final'!$Y$28="Baja",'Mapa final'!$AA$28="Moderado"),CONCATENATE("R4C",'Mapa final'!$O$28),"")</f>
        <v/>
      </c>
      <c r="AB39" s="52" t="str">
        <f>IF(AND('Mapa final'!$Y$23="Baja",'Mapa final'!$AA$23="Mayor"),CONCATENATE("R4C",'Mapa final'!$O$23),"")</f>
        <v/>
      </c>
      <c r="AC39" s="53" t="str">
        <f>IF(AND('Mapa final'!$Y$24="Baja",'Mapa final'!$AA$24="Mayor"),CONCATENATE("R4C",'Mapa final'!$O$24),"")</f>
        <v/>
      </c>
      <c r="AD39" s="53" t="str">
        <f>IF(AND('Mapa final'!$Y$25="Baja",'Mapa final'!$AA$25="Mayor"),CONCATENATE("R4C",'Mapa final'!$O$25),"")</f>
        <v/>
      </c>
      <c r="AE39" s="53" t="str">
        <f>IF(AND('Mapa final'!$Y$26="Baja",'Mapa final'!$AA$26="Mayor"),CONCATENATE("R4C",'Mapa final'!$O$26),"")</f>
        <v/>
      </c>
      <c r="AF39" s="53" t="str">
        <f>IF(AND('Mapa final'!$Y$27="Baja",'Mapa final'!$AA$27="Mayor"),CONCATENATE("R4C",'Mapa final'!$O$27),"")</f>
        <v/>
      </c>
      <c r="AG39" s="54" t="str">
        <f>IF(AND('Mapa final'!$Y$28="Baja",'Mapa final'!$AA$28="Mayor"),CONCATENATE("R4C",'Mapa final'!$O$28),"")</f>
        <v/>
      </c>
      <c r="AH39" s="55" t="str">
        <f>IF(AND('Mapa final'!$Y$23="Baja",'Mapa final'!$AA$23="Catastrófico"),CONCATENATE("R4C",'Mapa final'!$O$23),"")</f>
        <v/>
      </c>
      <c r="AI39" s="56" t="str">
        <f>IF(AND('Mapa final'!$Y$24="Baja",'Mapa final'!$AA$24="Catastrófico"),CONCATENATE("R4C",'Mapa final'!$O$24),"")</f>
        <v/>
      </c>
      <c r="AJ39" s="56" t="str">
        <f>IF(AND('Mapa final'!$Y$25="Baja",'Mapa final'!$AA$25="Catastrófico"),CONCATENATE("R4C",'Mapa final'!$O$25),"")</f>
        <v/>
      </c>
      <c r="AK39" s="56" t="str">
        <f>IF(AND('Mapa final'!$Y$26="Baja",'Mapa final'!$AA$26="Catastrófico"),CONCATENATE("R4C",'Mapa final'!$O$26),"")</f>
        <v/>
      </c>
      <c r="AL39" s="56" t="str">
        <f>IF(AND('Mapa final'!$Y$27="Baja",'Mapa final'!$AA$27="Catastrófico"),CONCATENATE("R4C",'Mapa final'!$O$27),"")</f>
        <v/>
      </c>
      <c r="AM39" s="57" t="str">
        <f>IF(AND('Mapa final'!$Y$28="Baja",'Mapa final'!$AA$28="Catastrófico"),CONCATENATE("R4C",'Mapa final'!$O$28),"")</f>
        <v/>
      </c>
      <c r="AN39" s="84"/>
      <c r="AO39" s="372"/>
      <c r="AP39" s="373"/>
      <c r="AQ39" s="373"/>
      <c r="AR39" s="373"/>
      <c r="AS39" s="373"/>
      <c r="AT39" s="374"/>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row>
    <row r="40" spans="1:80" ht="15" customHeight="1" x14ac:dyDescent="0.45">
      <c r="A40" s="84"/>
      <c r="B40" s="250"/>
      <c r="C40" s="250"/>
      <c r="D40" s="251"/>
      <c r="E40" s="351"/>
      <c r="F40" s="352"/>
      <c r="G40" s="352"/>
      <c r="H40" s="352"/>
      <c r="I40" s="350"/>
      <c r="J40" s="77" t="str">
        <f>IF(AND('Mapa final'!$Y$29="Baja",'Mapa final'!$AA$29="Leve"),CONCATENATE("R5C",'Mapa final'!$O$29),"")</f>
        <v/>
      </c>
      <c r="K40" s="78" t="str">
        <f>IF(AND('Mapa final'!$Y$30="Baja",'Mapa final'!$AA$30="Leve"),CONCATENATE("R5C",'Mapa final'!$O$30),"")</f>
        <v/>
      </c>
      <c r="L40" s="78" t="str">
        <f>IF(AND('Mapa final'!$Y$31="Baja",'Mapa final'!$AA$31="Leve"),CONCATENATE("R5C",'Mapa final'!$O$31),"")</f>
        <v/>
      </c>
      <c r="M40" s="78" t="str">
        <f>IF(AND('Mapa final'!$Y$32="Baja",'Mapa final'!$AA$32="Leve"),CONCATENATE("R5C",'Mapa final'!$O$32),"")</f>
        <v/>
      </c>
      <c r="N40" s="78" t="str">
        <f>IF(AND('Mapa final'!$Y$33="Baja",'Mapa final'!$AA$33="Leve"),CONCATENATE("R5C",'Mapa final'!$O$33),"")</f>
        <v/>
      </c>
      <c r="O40" s="79" t="str">
        <f>IF(AND('Mapa final'!$Y$34="Baja",'Mapa final'!$AA$34="Leve"),CONCATENATE("R5C",'Mapa final'!$O$34),"")</f>
        <v/>
      </c>
      <c r="P40" s="68" t="str">
        <f>IF(AND('Mapa final'!$Y$29="Baja",'Mapa final'!$AA$29="Menor"),CONCATENATE("R5C",'Mapa final'!$O$29),"")</f>
        <v/>
      </c>
      <c r="Q40" s="69" t="str">
        <f>IF(AND('Mapa final'!$Y$30="Baja",'Mapa final'!$AA$30="Menor"),CONCATENATE("R5C",'Mapa final'!$O$30),"")</f>
        <v/>
      </c>
      <c r="R40" s="69" t="str">
        <f>IF(AND('Mapa final'!$Y$31="Baja",'Mapa final'!$AA$31="Menor"),CONCATENATE("R5C",'Mapa final'!$O$31),"")</f>
        <v/>
      </c>
      <c r="S40" s="69" t="str">
        <f>IF(AND('Mapa final'!$Y$32="Baja",'Mapa final'!$AA$32="Menor"),CONCATENATE("R5C",'Mapa final'!$O$32),"")</f>
        <v/>
      </c>
      <c r="T40" s="69" t="str">
        <f>IF(AND('Mapa final'!$Y$33="Baja",'Mapa final'!$AA$33="Menor"),CONCATENATE("R5C",'Mapa final'!$O$33),"")</f>
        <v/>
      </c>
      <c r="U40" s="70" t="str">
        <f>IF(AND('Mapa final'!$Y$34="Baja",'Mapa final'!$AA$34="Menor"),CONCATENATE("R5C",'Mapa final'!$O$34),"")</f>
        <v/>
      </c>
      <c r="V40" s="68" t="str">
        <f>IF(AND('Mapa final'!$Y$29="Baja",'Mapa final'!$AA$29="Moderado"),CONCATENATE("R5C",'Mapa final'!$O$29),"")</f>
        <v/>
      </c>
      <c r="W40" s="69" t="str">
        <f>IF(AND('Mapa final'!$Y$30="Baja",'Mapa final'!$AA$30="Moderado"),CONCATENATE("R5C",'Mapa final'!$O$30),"")</f>
        <v/>
      </c>
      <c r="X40" s="69" t="str">
        <f>IF(AND('Mapa final'!$Y$31="Baja",'Mapa final'!$AA$31="Moderado"),CONCATENATE("R5C",'Mapa final'!$O$31),"")</f>
        <v/>
      </c>
      <c r="Y40" s="69" t="str">
        <f>IF(AND('Mapa final'!$Y$32="Baja",'Mapa final'!$AA$32="Moderado"),CONCATENATE("R5C",'Mapa final'!$O$32),"")</f>
        <v/>
      </c>
      <c r="Z40" s="69" t="str">
        <f>IF(AND('Mapa final'!$Y$33="Baja",'Mapa final'!$AA$33="Moderado"),CONCATENATE("R5C",'Mapa final'!$O$33),"")</f>
        <v/>
      </c>
      <c r="AA40" s="70" t="str">
        <f>IF(AND('Mapa final'!$Y$34="Baja",'Mapa final'!$AA$34="Moderado"),CONCATENATE("R5C",'Mapa final'!$O$34),"")</f>
        <v/>
      </c>
      <c r="AB40" s="52" t="str">
        <f>IF(AND('Mapa final'!$Y$29="Baja",'Mapa final'!$AA$29="Mayor"),CONCATENATE("R5C",'Mapa final'!$O$29),"")</f>
        <v/>
      </c>
      <c r="AC40" s="53" t="str">
        <f>IF(AND('Mapa final'!$Y$30="Baja",'Mapa final'!$AA$30="Mayor"),CONCATENATE("R5C",'Mapa final'!$O$30),"")</f>
        <v/>
      </c>
      <c r="AD40" s="58" t="str">
        <f>IF(AND('Mapa final'!$Y$31="Baja",'Mapa final'!$AA$31="Mayor"),CONCATENATE("R5C",'Mapa final'!$O$31),"")</f>
        <v/>
      </c>
      <c r="AE40" s="58" t="str">
        <f>IF(AND('Mapa final'!$Y$32="Baja",'Mapa final'!$AA$32="Mayor"),CONCATENATE("R5C",'Mapa final'!$O$32),"")</f>
        <v/>
      </c>
      <c r="AF40" s="58" t="str">
        <f>IF(AND('Mapa final'!$Y$33="Baja",'Mapa final'!$AA$33="Mayor"),CONCATENATE("R5C",'Mapa final'!$O$33),"")</f>
        <v/>
      </c>
      <c r="AG40" s="54" t="str">
        <f>IF(AND('Mapa final'!$Y$34="Baja",'Mapa final'!$AA$34="Mayor"),CONCATENATE("R5C",'Mapa final'!$O$34),"")</f>
        <v/>
      </c>
      <c r="AH40" s="55" t="str">
        <f>IF(AND('Mapa final'!$Y$29="Baja",'Mapa final'!$AA$29="Catastrófico"),CONCATENATE("R5C",'Mapa final'!$O$29),"")</f>
        <v/>
      </c>
      <c r="AI40" s="56" t="str">
        <f>IF(AND('Mapa final'!$Y$30="Baja",'Mapa final'!$AA$30="Catastrófico"),CONCATENATE("R5C",'Mapa final'!$O$30),"")</f>
        <v/>
      </c>
      <c r="AJ40" s="56" t="str">
        <f>IF(AND('Mapa final'!$Y$31="Baja",'Mapa final'!$AA$31="Catastrófico"),CONCATENATE("R5C",'Mapa final'!$O$31),"")</f>
        <v/>
      </c>
      <c r="AK40" s="56" t="str">
        <f>IF(AND('Mapa final'!$Y$32="Baja",'Mapa final'!$AA$32="Catastrófico"),CONCATENATE("R5C",'Mapa final'!$O$32),"")</f>
        <v/>
      </c>
      <c r="AL40" s="56" t="str">
        <f>IF(AND('Mapa final'!$Y$33="Baja",'Mapa final'!$AA$33="Catastrófico"),CONCATENATE("R5C",'Mapa final'!$O$33),"")</f>
        <v/>
      </c>
      <c r="AM40" s="57" t="str">
        <f>IF(AND('Mapa final'!$Y$34="Baja",'Mapa final'!$AA$34="Catastrófico"),CONCATENATE("R5C",'Mapa final'!$O$34),"")</f>
        <v/>
      </c>
      <c r="AN40" s="84"/>
      <c r="AO40" s="372"/>
      <c r="AP40" s="373"/>
      <c r="AQ40" s="373"/>
      <c r="AR40" s="373"/>
      <c r="AS40" s="373"/>
      <c r="AT40" s="374"/>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row>
    <row r="41" spans="1:80" ht="15" customHeight="1" x14ac:dyDescent="0.45">
      <c r="A41" s="84"/>
      <c r="B41" s="250"/>
      <c r="C41" s="250"/>
      <c r="D41" s="251"/>
      <c r="E41" s="351"/>
      <c r="F41" s="352"/>
      <c r="G41" s="352"/>
      <c r="H41" s="352"/>
      <c r="I41" s="350"/>
      <c r="J41" s="77" t="str">
        <f>IF(AND('Mapa final'!$Y$35="Baja",'Mapa final'!$AA$35="Leve"),CONCATENATE("R6C",'Mapa final'!$O$35),"")</f>
        <v/>
      </c>
      <c r="K41" s="78" t="str">
        <f>IF(AND('Mapa final'!$Y$36="Baja",'Mapa final'!$AA$36="Leve"),CONCATENATE("R6C",'Mapa final'!$O$36),"")</f>
        <v/>
      </c>
      <c r="L41" s="78" t="str">
        <f>IF(AND('Mapa final'!$Y$37="Baja",'Mapa final'!$AA$37="Leve"),CONCATENATE("R6C",'Mapa final'!$O$37),"")</f>
        <v/>
      </c>
      <c r="M41" s="78" t="str">
        <f>IF(AND('Mapa final'!$Y$38="Baja",'Mapa final'!$AA$38="Leve"),CONCATENATE("R6C",'Mapa final'!$O$38),"")</f>
        <v/>
      </c>
      <c r="N41" s="78" t="str">
        <f>IF(AND('Mapa final'!$Y$39="Baja",'Mapa final'!$AA$39="Leve"),CONCATENATE("R6C",'Mapa final'!$O$39),"")</f>
        <v/>
      </c>
      <c r="O41" s="79" t="str">
        <f>IF(AND('Mapa final'!$Y$40="Baja",'Mapa final'!$AA$40="Leve"),CONCATENATE("R6C",'Mapa final'!$O$40),"")</f>
        <v/>
      </c>
      <c r="P41" s="68" t="str">
        <f>IF(AND('Mapa final'!$Y$35="Baja",'Mapa final'!$AA$35="Menor"),CONCATENATE("R6C",'Mapa final'!$O$35),"")</f>
        <v/>
      </c>
      <c r="Q41" s="69" t="str">
        <f>IF(AND('Mapa final'!$Y$36="Baja",'Mapa final'!$AA$36="Menor"),CONCATENATE("R6C",'Mapa final'!$O$36),"")</f>
        <v/>
      </c>
      <c r="R41" s="69" t="str">
        <f>IF(AND('Mapa final'!$Y$37="Baja",'Mapa final'!$AA$37="Menor"),CONCATENATE("R6C",'Mapa final'!$O$37),"")</f>
        <v/>
      </c>
      <c r="S41" s="69" t="str">
        <f>IF(AND('Mapa final'!$Y$38="Baja",'Mapa final'!$AA$38="Menor"),CONCATENATE("R6C",'Mapa final'!$O$38),"")</f>
        <v/>
      </c>
      <c r="T41" s="69" t="str">
        <f>IF(AND('Mapa final'!$Y$39="Baja",'Mapa final'!$AA$39="Menor"),CONCATENATE("R6C",'Mapa final'!$O$39),"")</f>
        <v/>
      </c>
      <c r="U41" s="70" t="str">
        <f>IF(AND('Mapa final'!$Y$40="Baja",'Mapa final'!$AA$40="Menor"),CONCATENATE("R6C",'Mapa final'!$O$40),"")</f>
        <v/>
      </c>
      <c r="V41" s="68" t="str">
        <f>IF(AND('Mapa final'!$Y$35="Baja",'Mapa final'!$AA$35="Moderado"),CONCATENATE("R6C",'Mapa final'!$O$35),"")</f>
        <v/>
      </c>
      <c r="W41" s="69" t="str">
        <f>IF(AND('Mapa final'!$Y$36="Baja",'Mapa final'!$AA$36="Moderado"),CONCATENATE("R6C",'Mapa final'!$O$36),"")</f>
        <v/>
      </c>
      <c r="X41" s="69" t="str">
        <f>IF(AND('Mapa final'!$Y$37="Baja",'Mapa final'!$AA$37="Moderado"),CONCATENATE("R6C",'Mapa final'!$O$37),"")</f>
        <v/>
      </c>
      <c r="Y41" s="69" t="str">
        <f>IF(AND('Mapa final'!$Y$38="Baja",'Mapa final'!$AA$38="Moderado"),CONCATENATE("R6C",'Mapa final'!$O$38),"")</f>
        <v/>
      </c>
      <c r="Z41" s="69" t="str">
        <f>IF(AND('Mapa final'!$Y$39="Baja",'Mapa final'!$AA$39="Moderado"),CONCATENATE("R6C",'Mapa final'!$O$39),"")</f>
        <v/>
      </c>
      <c r="AA41" s="70" t="str">
        <f>IF(AND('Mapa final'!$Y$40="Baja",'Mapa final'!$AA$40="Moderado"),CONCATENATE("R6C",'Mapa final'!$O$40),"")</f>
        <v/>
      </c>
      <c r="AB41" s="52" t="str">
        <f>IF(AND('Mapa final'!$Y$35="Baja",'Mapa final'!$AA$35="Mayor"),CONCATENATE("R6C",'Mapa final'!$O$35),"")</f>
        <v/>
      </c>
      <c r="AC41" s="53" t="str">
        <f>IF(AND('Mapa final'!$Y$36="Baja",'Mapa final'!$AA$36="Mayor"),CONCATENATE("R6C",'Mapa final'!$O$36),"")</f>
        <v/>
      </c>
      <c r="AD41" s="58" t="str">
        <f>IF(AND('Mapa final'!$Y$37="Baja",'Mapa final'!$AA$37="Mayor"),CONCATENATE("R6C",'Mapa final'!$O$37),"")</f>
        <v/>
      </c>
      <c r="AE41" s="58" t="str">
        <f>IF(AND('Mapa final'!$Y$38="Baja",'Mapa final'!$AA$38="Mayor"),CONCATENATE("R6C",'Mapa final'!$O$38),"")</f>
        <v/>
      </c>
      <c r="AF41" s="58" t="str">
        <f>IF(AND('Mapa final'!$Y$39="Baja",'Mapa final'!$AA$39="Mayor"),CONCATENATE("R6C",'Mapa final'!$O$39),"")</f>
        <v/>
      </c>
      <c r="AG41" s="54" t="str">
        <f>IF(AND('Mapa final'!$Y$40="Baja",'Mapa final'!$AA$40="Mayor"),CONCATENATE("R6C",'Mapa final'!$O$40),"")</f>
        <v/>
      </c>
      <c r="AH41" s="55" t="str">
        <f>IF(AND('Mapa final'!$Y$35="Baja",'Mapa final'!$AA$35="Catastrófico"),CONCATENATE("R6C",'Mapa final'!$O$35),"")</f>
        <v/>
      </c>
      <c r="AI41" s="56" t="str">
        <f>IF(AND('Mapa final'!$Y$36="Baja",'Mapa final'!$AA$36="Catastrófico"),CONCATENATE("R6C",'Mapa final'!$O$36),"")</f>
        <v/>
      </c>
      <c r="AJ41" s="56" t="str">
        <f>IF(AND('Mapa final'!$Y$37="Baja",'Mapa final'!$AA$37="Catastrófico"),CONCATENATE("R6C",'Mapa final'!$O$37),"")</f>
        <v/>
      </c>
      <c r="AK41" s="56" t="str">
        <f>IF(AND('Mapa final'!$Y$38="Baja",'Mapa final'!$AA$38="Catastrófico"),CONCATENATE("R6C",'Mapa final'!$O$38),"")</f>
        <v/>
      </c>
      <c r="AL41" s="56" t="str">
        <f>IF(AND('Mapa final'!$Y$39="Baja",'Mapa final'!$AA$39="Catastrófico"),CONCATENATE("R6C",'Mapa final'!$O$39),"")</f>
        <v/>
      </c>
      <c r="AM41" s="57" t="str">
        <f>IF(AND('Mapa final'!$Y$40="Baja",'Mapa final'!$AA$40="Catastrófico"),CONCATENATE("R6C",'Mapa final'!$O$40),"")</f>
        <v/>
      </c>
      <c r="AN41" s="84"/>
      <c r="AO41" s="372"/>
      <c r="AP41" s="373"/>
      <c r="AQ41" s="373"/>
      <c r="AR41" s="373"/>
      <c r="AS41" s="373"/>
      <c r="AT41" s="374"/>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row>
    <row r="42" spans="1:80" ht="15" customHeight="1" x14ac:dyDescent="0.45">
      <c r="A42" s="84"/>
      <c r="B42" s="250"/>
      <c r="C42" s="250"/>
      <c r="D42" s="251"/>
      <c r="E42" s="351"/>
      <c r="F42" s="352"/>
      <c r="G42" s="352"/>
      <c r="H42" s="352"/>
      <c r="I42" s="350"/>
      <c r="J42" s="77" t="str">
        <f>IF(AND('Mapa final'!$Y$41="Baja",'Mapa final'!$AA$41="Leve"),CONCATENATE("R7C",'Mapa final'!$O$41),"")</f>
        <v/>
      </c>
      <c r="K42" s="78" t="str">
        <f>IF(AND('Mapa final'!$Y$42="Baja",'Mapa final'!$AA$42="Leve"),CONCATENATE("R7C",'Mapa final'!$O$42),"")</f>
        <v/>
      </c>
      <c r="L42" s="78" t="str">
        <f>IF(AND('Mapa final'!$Y$43="Baja",'Mapa final'!$AA$43="Leve"),CONCATENATE("R7C",'Mapa final'!$O$43),"")</f>
        <v/>
      </c>
      <c r="M42" s="78" t="str">
        <f>IF(AND('Mapa final'!$Y$44="Baja",'Mapa final'!$AA$44="Leve"),CONCATENATE("R7C",'Mapa final'!$O$44),"")</f>
        <v/>
      </c>
      <c r="N42" s="78" t="str">
        <f>IF(AND('Mapa final'!$Y$45="Baja",'Mapa final'!$AA$45="Leve"),CONCATENATE("R7C",'Mapa final'!$O$45),"")</f>
        <v/>
      </c>
      <c r="O42" s="79" t="str">
        <f>IF(AND('Mapa final'!$Y$46="Baja",'Mapa final'!$AA$46="Leve"),CONCATENATE("R7C",'Mapa final'!$O$46),"")</f>
        <v/>
      </c>
      <c r="P42" s="68" t="str">
        <f>IF(AND('Mapa final'!$Y$41="Baja",'Mapa final'!$AA$41="Menor"),CONCATENATE("R7C",'Mapa final'!$O$41),"")</f>
        <v/>
      </c>
      <c r="Q42" s="69" t="str">
        <f>IF(AND('Mapa final'!$Y$42="Baja",'Mapa final'!$AA$42="Menor"),CONCATENATE("R7C",'Mapa final'!$O$42),"")</f>
        <v/>
      </c>
      <c r="R42" s="69" t="str">
        <f>IF(AND('Mapa final'!$Y$43="Baja",'Mapa final'!$AA$43="Menor"),CONCATENATE("R7C",'Mapa final'!$O$43),"")</f>
        <v/>
      </c>
      <c r="S42" s="69" t="str">
        <f>IF(AND('Mapa final'!$Y$44="Baja",'Mapa final'!$AA$44="Menor"),CONCATENATE("R7C",'Mapa final'!$O$44),"")</f>
        <v/>
      </c>
      <c r="T42" s="69" t="str">
        <f>IF(AND('Mapa final'!$Y$45="Baja",'Mapa final'!$AA$45="Menor"),CONCATENATE("R7C",'Mapa final'!$O$45),"")</f>
        <v/>
      </c>
      <c r="U42" s="70" t="str">
        <f>IF(AND('Mapa final'!$Y$46="Baja",'Mapa final'!$AA$46="Menor"),CONCATENATE("R7C",'Mapa final'!$O$46),"")</f>
        <v/>
      </c>
      <c r="V42" s="68" t="str">
        <f>IF(AND('Mapa final'!$Y$41="Baja",'Mapa final'!$AA$41="Moderado"),CONCATENATE("R7C",'Mapa final'!$O$41),"")</f>
        <v/>
      </c>
      <c r="W42" s="69" t="str">
        <f>IF(AND('Mapa final'!$Y$42="Baja",'Mapa final'!$AA$42="Moderado"),CONCATENATE("R7C",'Mapa final'!$O$42),"")</f>
        <v/>
      </c>
      <c r="X42" s="69" t="str">
        <f>IF(AND('Mapa final'!$Y$43="Baja",'Mapa final'!$AA$43="Moderado"),CONCATENATE("R7C",'Mapa final'!$O$43),"")</f>
        <v/>
      </c>
      <c r="Y42" s="69" t="str">
        <f>IF(AND('Mapa final'!$Y$44="Baja",'Mapa final'!$AA$44="Moderado"),CONCATENATE("R7C",'Mapa final'!$O$44),"")</f>
        <v/>
      </c>
      <c r="Z42" s="69" t="str">
        <f>IF(AND('Mapa final'!$Y$45="Baja",'Mapa final'!$AA$45="Moderado"),CONCATENATE("R7C",'Mapa final'!$O$45),"")</f>
        <v/>
      </c>
      <c r="AA42" s="70" t="str">
        <f>IF(AND('Mapa final'!$Y$46="Baja",'Mapa final'!$AA$46="Moderado"),CONCATENATE("R7C",'Mapa final'!$O$46),"")</f>
        <v/>
      </c>
      <c r="AB42" s="52" t="str">
        <f>IF(AND('Mapa final'!$Y$41="Baja",'Mapa final'!$AA$41="Mayor"),CONCATENATE("R7C",'Mapa final'!$O$41),"")</f>
        <v/>
      </c>
      <c r="AC42" s="53" t="str">
        <f>IF(AND('Mapa final'!$Y$42="Baja",'Mapa final'!$AA$42="Mayor"),CONCATENATE("R7C",'Mapa final'!$O$42),"")</f>
        <v/>
      </c>
      <c r="AD42" s="58" t="str">
        <f>IF(AND('Mapa final'!$Y$43="Baja",'Mapa final'!$AA$43="Mayor"),CONCATENATE("R7C",'Mapa final'!$O$43),"")</f>
        <v/>
      </c>
      <c r="AE42" s="58" t="str">
        <f>IF(AND('Mapa final'!$Y$44="Baja",'Mapa final'!$AA$44="Mayor"),CONCATENATE("R7C",'Mapa final'!$O$44),"")</f>
        <v/>
      </c>
      <c r="AF42" s="58" t="str">
        <f>IF(AND('Mapa final'!$Y$45="Baja",'Mapa final'!$AA$45="Mayor"),CONCATENATE("R7C",'Mapa final'!$O$45),"")</f>
        <v/>
      </c>
      <c r="AG42" s="54" t="str">
        <f>IF(AND('Mapa final'!$Y$46="Baja",'Mapa final'!$AA$46="Mayor"),CONCATENATE("R7C",'Mapa final'!$O$46),"")</f>
        <v/>
      </c>
      <c r="AH42" s="55" t="str">
        <f>IF(AND('Mapa final'!$Y$41="Baja",'Mapa final'!$AA$41="Catastrófico"),CONCATENATE("R7C",'Mapa final'!$O$41),"")</f>
        <v/>
      </c>
      <c r="AI42" s="56" t="str">
        <f>IF(AND('Mapa final'!$Y$42="Baja",'Mapa final'!$AA$42="Catastrófico"),CONCATENATE("R7C",'Mapa final'!$O$42),"")</f>
        <v/>
      </c>
      <c r="AJ42" s="56" t="str">
        <f>IF(AND('Mapa final'!$Y$43="Baja",'Mapa final'!$AA$43="Catastrófico"),CONCATENATE("R7C",'Mapa final'!$O$43),"")</f>
        <v/>
      </c>
      <c r="AK42" s="56" t="str">
        <f>IF(AND('Mapa final'!$Y$44="Baja",'Mapa final'!$AA$44="Catastrófico"),CONCATENATE("R7C",'Mapa final'!$O$44),"")</f>
        <v/>
      </c>
      <c r="AL42" s="56" t="str">
        <f>IF(AND('Mapa final'!$Y$45="Baja",'Mapa final'!$AA$45="Catastrófico"),CONCATENATE("R7C",'Mapa final'!$O$45),"")</f>
        <v/>
      </c>
      <c r="AM42" s="57" t="str">
        <f>IF(AND('Mapa final'!$Y$46="Baja",'Mapa final'!$AA$46="Catastrófico"),CONCATENATE("R7C",'Mapa final'!$O$46),"")</f>
        <v/>
      </c>
      <c r="AN42" s="84"/>
      <c r="AO42" s="372"/>
      <c r="AP42" s="373"/>
      <c r="AQ42" s="373"/>
      <c r="AR42" s="373"/>
      <c r="AS42" s="373"/>
      <c r="AT42" s="374"/>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row>
    <row r="43" spans="1:80" ht="15" customHeight="1" x14ac:dyDescent="0.45">
      <c r="A43" s="84"/>
      <c r="B43" s="250"/>
      <c r="C43" s="250"/>
      <c r="D43" s="251"/>
      <c r="E43" s="351"/>
      <c r="F43" s="352"/>
      <c r="G43" s="352"/>
      <c r="H43" s="352"/>
      <c r="I43" s="350"/>
      <c r="J43" s="77" t="str">
        <f>IF(AND('Mapa final'!$Y$47="Baja",'Mapa final'!$AA$47="Leve"),CONCATENATE("R8C",'Mapa final'!$O$47),"")</f>
        <v/>
      </c>
      <c r="K43" s="78" t="str">
        <f>IF(AND('Mapa final'!$Y$48="Baja",'Mapa final'!$AA$48="Leve"),CONCATENATE("R8C",'Mapa final'!$O$48),"")</f>
        <v/>
      </c>
      <c r="L43" s="78" t="str">
        <f>IF(AND('Mapa final'!$Y$49="Baja",'Mapa final'!$AA$49="Leve"),CONCATENATE("R8C",'Mapa final'!$O$49),"")</f>
        <v/>
      </c>
      <c r="M43" s="78" t="str">
        <f>IF(AND('Mapa final'!$Y$50="Baja",'Mapa final'!$AA$50="Leve"),CONCATENATE("R8C",'Mapa final'!$O$50),"")</f>
        <v/>
      </c>
      <c r="N43" s="78" t="str">
        <f>IF(AND('Mapa final'!$Y$51="Baja",'Mapa final'!$AA$51="Leve"),CONCATENATE("R8C",'Mapa final'!$O$51),"")</f>
        <v/>
      </c>
      <c r="O43" s="79" t="str">
        <f>IF(AND('Mapa final'!$Y$52="Baja",'Mapa final'!$AA$52="Leve"),CONCATENATE("R8C",'Mapa final'!$O$52),"")</f>
        <v/>
      </c>
      <c r="P43" s="68" t="str">
        <f>IF(AND('Mapa final'!$Y$47="Baja",'Mapa final'!$AA$47="Menor"),CONCATENATE("R8C",'Mapa final'!$O$47),"")</f>
        <v/>
      </c>
      <c r="Q43" s="69" t="str">
        <f>IF(AND('Mapa final'!$Y$48="Baja",'Mapa final'!$AA$48="Menor"),CONCATENATE("R8C",'Mapa final'!$O$48),"")</f>
        <v/>
      </c>
      <c r="R43" s="69" t="str">
        <f>IF(AND('Mapa final'!$Y$49="Baja",'Mapa final'!$AA$49="Menor"),CONCATENATE("R8C",'Mapa final'!$O$49),"")</f>
        <v/>
      </c>
      <c r="S43" s="69" t="str">
        <f>IF(AND('Mapa final'!$Y$50="Baja",'Mapa final'!$AA$50="Menor"),CONCATENATE("R8C",'Mapa final'!$O$50),"")</f>
        <v/>
      </c>
      <c r="T43" s="69" t="str">
        <f>IF(AND('Mapa final'!$Y$51="Baja",'Mapa final'!$AA$51="Menor"),CONCATENATE("R8C",'Mapa final'!$O$51),"")</f>
        <v/>
      </c>
      <c r="U43" s="70" t="str">
        <f>IF(AND('Mapa final'!$Y$52="Baja",'Mapa final'!$AA$52="Menor"),CONCATENATE("R8C",'Mapa final'!$O$52),"")</f>
        <v/>
      </c>
      <c r="V43" s="68" t="str">
        <f>IF(AND('Mapa final'!$Y$47="Baja",'Mapa final'!$AA$47="Moderado"),CONCATENATE("R8C",'Mapa final'!$O$47),"")</f>
        <v/>
      </c>
      <c r="W43" s="69" t="str">
        <f>IF(AND('Mapa final'!$Y$48="Baja",'Mapa final'!$AA$48="Moderado"),CONCATENATE("R8C",'Mapa final'!$O$48),"")</f>
        <v/>
      </c>
      <c r="X43" s="69" t="str">
        <f>IF(AND('Mapa final'!$Y$49="Baja",'Mapa final'!$AA$49="Moderado"),CONCATENATE("R8C",'Mapa final'!$O$49),"")</f>
        <v/>
      </c>
      <c r="Y43" s="69" t="str">
        <f>IF(AND('Mapa final'!$Y$50="Baja",'Mapa final'!$AA$50="Moderado"),CONCATENATE("R8C",'Mapa final'!$O$50),"")</f>
        <v/>
      </c>
      <c r="Z43" s="69" t="str">
        <f>IF(AND('Mapa final'!$Y$51="Baja",'Mapa final'!$AA$51="Moderado"),CONCATENATE("R8C",'Mapa final'!$O$51),"")</f>
        <v/>
      </c>
      <c r="AA43" s="70" t="str">
        <f>IF(AND('Mapa final'!$Y$52="Baja",'Mapa final'!$AA$52="Moderado"),CONCATENATE("R8C",'Mapa final'!$O$52),"")</f>
        <v/>
      </c>
      <c r="AB43" s="52" t="str">
        <f>IF(AND('Mapa final'!$Y$47="Baja",'Mapa final'!$AA$47="Mayor"),CONCATENATE("R8C",'Mapa final'!$O$47),"")</f>
        <v/>
      </c>
      <c r="AC43" s="53" t="str">
        <f>IF(AND('Mapa final'!$Y$48="Baja",'Mapa final'!$AA$48="Mayor"),CONCATENATE("R8C",'Mapa final'!$O$48),"")</f>
        <v/>
      </c>
      <c r="AD43" s="58" t="str">
        <f>IF(AND('Mapa final'!$Y$49="Baja",'Mapa final'!$AA$49="Mayor"),CONCATENATE("R8C",'Mapa final'!$O$49),"")</f>
        <v/>
      </c>
      <c r="AE43" s="58" t="str">
        <f>IF(AND('Mapa final'!$Y$50="Baja",'Mapa final'!$AA$50="Mayor"),CONCATENATE("R8C",'Mapa final'!$O$50),"")</f>
        <v/>
      </c>
      <c r="AF43" s="58" t="str">
        <f>IF(AND('Mapa final'!$Y$51="Baja",'Mapa final'!$AA$51="Mayor"),CONCATENATE("R8C",'Mapa final'!$O$51),"")</f>
        <v/>
      </c>
      <c r="AG43" s="54" t="str">
        <f>IF(AND('Mapa final'!$Y$52="Baja",'Mapa final'!$AA$52="Mayor"),CONCATENATE("R8C",'Mapa final'!$O$52),"")</f>
        <v/>
      </c>
      <c r="AH43" s="55" t="str">
        <f>IF(AND('Mapa final'!$Y$47="Baja",'Mapa final'!$AA$47="Catastrófico"),CONCATENATE("R8C",'Mapa final'!$O$47),"")</f>
        <v/>
      </c>
      <c r="AI43" s="56" t="str">
        <f>IF(AND('Mapa final'!$Y$48="Baja",'Mapa final'!$AA$48="Catastrófico"),CONCATENATE("R8C",'Mapa final'!$O$48),"")</f>
        <v/>
      </c>
      <c r="AJ43" s="56" t="str">
        <f>IF(AND('Mapa final'!$Y$49="Baja",'Mapa final'!$AA$49="Catastrófico"),CONCATENATE("R8C",'Mapa final'!$O$49),"")</f>
        <v/>
      </c>
      <c r="AK43" s="56" t="str">
        <f>IF(AND('Mapa final'!$Y$50="Baja",'Mapa final'!$AA$50="Catastrófico"),CONCATENATE("R8C",'Mapa final'!$O$50),"")</f>
        <v/>
      </c>
      <c r="AL43" s="56" t="str">
        <f>IF(AND('Mapa final'!$Y$51="Baja",'Mapa final'!$AA$51="Catastrófico"),CONCATENATE("R8C",'Mapa final'!$O$51),"")</f>
        <v/>
      </c>
      <c r="AM43" s="57" t="str">
        <f>IF(AND('Mapa final'!$Y$52="Baja",'Mapa final'!$AA$52="Catastrófico"),CONCATENATE("R8C",'Mapa final'!$O$52),"")</f>
        <v/>
      </c>
      <c r="AN43" s="84"/>
      <c r="AO43" s="372"/>
      <c r="AP43" s="373"/>
      <c r="AQ43" s="373"/>
      <c r="AR43" s="373"/>
      <c r="AS43" s="373"/>
      <c r="AT43" s="37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row>
    <row r="44" spans="1:80" ht="15" customHeight="1" x14ac:dyDescent="0.45">
      <c r="A44" s="84"/>
      <c r="B44" s="250"/>
      <c r="C44" s="250"/>
      <c r="D44" s="251"/>
      <c r="E44" s="351"/>
      <c r="F44" s="352"/>
      <c r="G44" s="352"/>
      <c r="H44" s="352"/>
      <c r="I44" s="350"/>
      <c r="J44" s="77" t="str">
        <f>IF(AND('Mapa final'!$Y$53="Baja",'Mapa final'!$AA$53="Leve"),CONCATENATE("R9C",'Mapa final'!$O$53),"")</f>
        <v/>
      </c>
      <c r="K44" s="78" t="str">
        <f>IF(AND('Mapa final'!$Y$54="Baja",'Mapa final'!$AA$54="Leve"),CONCATENATE("R9C",'Mapa final'!$O$54),"")</f>
        <v/>
      </c>
      <c r="L44" s="78" t="str">
        <f>IF(AND('Mapa final'!$Y$55="Baja",'Mapa final'!$AA$55="Leve"),CONCATENATE("R9C",'Mapa final'!$O$55),"")</f>
        <v/>
      </c>
      <c r="M44" s="78" t="str">
        <f>IF(AND('Mapa final'!$Y$56="Baja",'Mapa final'!$AA$56="Leve"),CONCATENATE("R9C",'Mapa final'!$O$56),"")</f>
        <v/>
      </c>
      <c r="N44" s="78" t="str">
        <f>IF(AND('Mapa final'!$Y$57="Baja",'Mapa final'!$AA$57="Leve"),CONCATENATE("R9C",'Mapa final'!$O$57),"")</f>
        <v/>
      </c>
      <c r="O44" s="79" t="str">
        <f>IF(AND('Mapa final'!$Y$58="Baja",'Mapa final'!$AA$58="Leve"),CONCATENATE("R9C",'Mapa final'!$O$58),"")</f>
        <v/>
      </c>
      <c r="P44" s="68" t="str">
        <f>IF(AND('Mapa final'!$Y$53="Baja",'Mapa final'!$AA$53="Menor"),CONCATENATE("R9C",'Mapa final'!$O$53),"")</f>
        <v/>
      </c>
      <c r="Q44" s="69" t="str">
        <f>IF(AND('Mapa final'!$Y$54="Baja",'Mapa final'!$AA$54="Menor"),CONCATENATE("R9C",'Mapa final'!$O$54),"")</f>
        <v/>
      </c>
      <c r="R44" s="69" t="str">
        <f>IF(AND('Mapa final'!$Y$55="Baja",'Mapa final'!$AA$55="Menor"),CONCATENATE("R9C",'Mapa final'!$O$55),"")</f>
        <v/>
      </c>
      <c r="S44" s="69" t="str">
        <f>IF(AND('Mapa final'!$Y$56="Baja",'Mapa final'!$AA$56="Menor"),CONCATENATE("R9C",'Mapa final'!$O$56),"")</f>
        <v/>
      </c>
      <c r="T44" s="69" t="str">
        <f>IF(AND('Mapa final'!$Y$57="Baja",'Mapa final'!$AA$57="Menor"),CONCATENATE("R9C",'Mapa final'!$O$57),"")</f>
        <v/>
      </c>
      <c r="U44" s="70" t="str">
        <f>IF(AND('Mapa final'!$Y$58="Baja",'Mapa final'!$AA$58="Menor"),CONCATENATE("R9C",'Mapa final'!$O$58),"")</f>
        <v/>
      </c>
      <c r="V44" s="68" t="str">
        <f>IF(AND('Mapa final'!$Y$53="Baja",'Mapa final'!$AA$53="Moderado"),CONCATENATE("R9C",'Mapa final'!$O$53),"")</f>
        <v/>
      </c>
      <c r="W44" s="69" t="str">
        <f>IF(AND('Mapa final'!$Y$54="Baja",'Mapa final'!$AA$54="Moderado"),CONCATENATE("R9C",'Mapa final'!$O$54),"")</f>
        <v/>
      </c>
      <c r="X44" s="69" t="str">
        <f>IF(AND('Mapa final'!$Y$55="Baja",'Mapa final'!$AA$55="Moderado"),CONCATENATE("R9C",'Mapa final'!$O$55),"")</f>
        <v/>
      </c>
      <c r="Y44" s="69" t="str">
        <f>IF(AND('Mapa final'!$Y$56="Baja",'Mapa final'!$AA$56="Moderado"),CONCATENATE("R9C",'Mapa final'!$O$56),"")</f>
        <v/>
      </c>
      <c r="Z44" s="69" t="str">
        <f>IF(AND('Mapa final'!$Y$57="Baja",'Mapa final'!$AA$57="Moderado"),CONCATENATE("R9C",'Mapa final'!$O$57),"")</f>
        <v/>
      </c>
      <c r="AA44" s="70" t="str">
        <f>IF(AND('Mapa final'!$Y$58="Baja",'Mapa final'!$AA$58="Moderado"),CONCATENATE("R9C",'Mapa final'!$O$58),"")</f>
        <v/>
      </c>
      <c r="AB44" s="52" t="str">
        <f>IF(AND('Mapa final'!$Y$53="Baja",'Mapa final'!$AA$53="Mayor"),CONCATENATE("R9C",'Mapa final'!$O$53),"")</f>
        <v/>
      </c>
      <c r="AC44" s="53" t="str">
        <f>IF(AND('Mapa final'!$Y$54="Baja",'Mapa final'!$AA$54="Mayor"),CONCATENATE("R9C",'Mapa final'!$O$54),"")</f>
        <v/>
      </c>
      <c r="AD44" s="58" t="str">
        <f>IF(AND('Mapa final'!$Y$55="Baja",'Mapa final'!$AA$55="Mayor"),CONCATENATE("R9C",'Mapa final'!$O$55),"")</f>
        <v/>
      </c>
      <c r="AE44" s="58" t="str">
        <f>IF(AND('Mapa final'!$Y$56="Baja",'Mapa final'!$AA$56="Mayor"),CONCATENATE("R9C",'Mapa final'!$O$56),"")</f>
        <v/>
      </c>
      <c r="AF44" s="58" t="str">
        <f>IF(AND('Mapa final'!$Y$57="Baja",'Mapa final'!$AA$57="Mayor"),CONCATENATE("R9C",'Mapa final'!$O$57),"")</f>
        <v/>
      </c>
      <c r="AG44" s="54" t="str">
        <f>IF(AND('Mapa final'!$Y$58="Baja",'Mapa final'!$AA$58="Mayor"),CONCATENATE("R9C",'Mapa final'!$O$58),"")</f>
        <v/>
      </c>
      <c r="AH44" s="55" t="str">
        <f>IF(AND('Mapa final'!$Y$53="Baja",'Mapa final'!$AA$53="Catastrófico"),CONCATENATE("R9C",'Mapa final'!$O$53),"")</f>
        <v/>
      </c>
      <c r="AI44" s="56" t="str">
        <f>IF(AND('Mapa final'!$Y$54="Baja",'Mapa final'!$AA$54="Catastrófico"),CONCATENATE("R9C",'Mapa final'!$O$54),"")</f>
        <v/>
      </c>
      <c r="AJ44" s="56" t="str">
        <f>IF(AND('Mapa final'!$Y$55="Baja",'Mapa final'!$AA$55="Catastrófico"),CONCATENATE("R9C",'Mapa final'!$O$55),"")</f>
        <v/>
      </c>
      <c r="AK44" s="56" t="str">
        <f>IF(AND('Mapa final'!$Y$56="Baja",'Mapa final'!$AA$56="Catastrófico"),CONCATENATE("R9C",'Mapa final'!$O$56),"")</f>
        <v/>
      </c>
      <c r="AL44" s="56" t="str">
        <f>IF(AND('Mapa final'!$Y$57="Baja",'Mapa final'!$AA$57="Catastrófico"),CONCATENATE("R9C",'Mapa final'!$O$57),"")</f>
        <v/>
      </c>
      <c r="AM44" s="57" t="str">
        <f>IF(AND('Mapa final'!$Y$58="Baja",'Mapa final'!$AA$58="Catastrófico"),CONCATENATE("R9C",'Mapa final'!$O$58),"")</f>
        <v/>
      </c>
      <c r="AN44" s="84"/>
      <c r="AO44" s="372"/>
      <c r="AP44" s="373"/>
      <c r="AQ44" s="373"/>
      <c r="AR44" s="373"/>
      <c r="AS44" s="373"/>
      <c r="AT44" s="37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0" ht="15.75" customHeight="1" thickBot="1" x14ac:dyDescent="0.5">
      <c r="A45" s="84"/>
      <c r="B45" s="250"/>
      <c r="C45" s="250"/>
      <c r="D45" s="251"/>
      <c r="E45" s="353"/>
      <c r="F45" s="354"/>
      <c r="G45" s="354"/>
      <c r="H45" s="354"/>
      <c r="I45" s="354"/>
      <c r="J45" s="80" t="str">
        <f>IF(AND('Mapa final'!$Y$59="Baja",'Mapa final'!$AA$59="Leve"),CONCATENATE("R10C",'Mapa final'!$O$59),"")</f>
        <v/>
      </c>
      <c r="K45" s="81" t="str">
        <f>IF(AND('Mapa final'!$Y$60="Baja",'Mapa final'!$AA$60="Leve"),CONCATENATE("R10C",'Mapa final'!$O$60),"")</f>
        <v/>
      </c>
      <c r="L45" s="81" t="str">
        <f>IF(AND('Mapa final'!$Y$61="Baja",'Mapa final'!$AA$61="Leve"),CONCATENATE("R10C",'Mapa final'!$O$61),"")</f>
        <v/>
      </c>
      <c r="M45" s="81" t="str">
        <f>IF(AND('Mapa final'!$Y$62="Baja",'Mapa final'!$AA$62="Leve"),CONCATENATE("R10C",'Mapa final'!$O$62),"")</f>
        <v/>
      </c>
      <c r="N45" s="81" t="str">
        <f>IF(AND('Mapa final'!$Y$63="Baja",'Mapa final'!$AA$63="Leve"),CONCATENATE("R10C",'Mapa final'!$O$63),"")</f>
        <v/>
      </c>
      <c r="O45" s="82" t="str">
        <f>IF(AND('Mapa final'!$Y$64="Baja",'Mapa final'!$AA$64="Leve"),CONCATENATE("R10C",'Mapa final'!$O$64),"")</f>
        <v/>
      </c>
      <c r="P45" s="68" t="str">
        <f>IF(AND('Mapa final'!$Y$59="Baja",'Mapa final'!$AA$59="Menor"),CONCATENATE("R10C",'Mapa final'!$O$59),"")</f>
        <v/>
      </c>
      <c r="Q45" s="69" t="str">
        <f>IF(AND('Mapa final'!$Y$60="Baja",'Mapa final'!$AA$60="Menor"),CONCATENATE("R10C",'Mapa final'!$O$60),"")</f>
        <v/>
      </c>
      <c r="R45" s="69" t="str">
        <f>IF(AND('Mapa final'!$Y$61="Baja",'Mapa final'!$AA$61="Menor"),CONCATENATE("R10C",'Mapa final'!$O$61),"")</f>
        <v/>
      </c>
      <c r="S45" s="69" t="str">
        <f>IF(AND('Mapa final'!$Y$62="Baja",'Mapa final'!$AA$62="Menor"),CONCATENATE("R10C",'Mapa final'!$O$62),"")</f>
        <v/>
      </c>
      <c r="T45" s="69" t="str">
        <f>IF(AND('Mapa final'!$Y$63="Baja",'Mapa final'!$AA$63="Menor"),CONCATENATE("R10C",'Mapa final'!$O$63),"")</f>
        <v/>
      </c>
      <c r="U45" s="70" t="str">
        <f>IF(AND('Mapa final'!$Y$64="Baja",'Mapa final'!$AA$64="Menor"),CONCATENATE("R10C",'Mapa final'!$O$64),"")</f>
        <v/>
      </c>
      <c r="V45" s="71" t="str">
        <f>IF(AND('Mapa final'!$Y$59="Baja",'Mapa final'!$AA$59="Moderado"),CONCATENATE("R10C",'Mapa final'!$O$59),"")</f>
        <v/>
      </c>
      <c r="W45" s="72" t="str">
        <f>IF(AND('Mapa final'!$Y$60="Baja",'Mapa final'!$AA$60="Moderado"),CONCATENATE("R10C",'Mapa final'!$O$60),"")</f>
        <v/>
      </c>
      <c r="X45" s="72" t="str">
        <f>IF(AND('Mapa final'!$Y$61="Baja",'Mapa final'!$AA$61="Moderado"),CONCATENATE("R10C",'Mapa final'!$O$61),"")</f>
        <v/>
      </c>
      <c r="Y45" s="72" t="str">
        <f>IF(AND('Mapa final'!$Y$62="Baja",'Mapa final'!$AA$62="Moderado"),CONCATENATE("R10C",'Mapa final'!$O$62),"")</f>
        <v/>
      </c>
      <c r="Z45" s="72" t="str">
        <f>IF(AND('Mapa final'!$Y$63="Baja",'Mapa final'!$AA$63="Moderado"),CONCATENATE("R10C",'Mapa final'!$O$63),"")</f>
        <v/>
      </c>
      <c r="AA45" s="73" t="str">
        <f>IF(AND('Mapa final'!$Y$64="Baja",'Mapa final'!$AA$64="Moderado"),CONCATENATE("R10C",'Mapa final'!$O$64),"")</f>
        <v/>
      </c>
      <c r="AB45" s="59" t="str">
        <f>IF(AND('Mapa final'!$Y$59="Baja",'Mapa final'!$AA$59="Mayor"),CONCATENATE("R10C",'Mapa final'!$O$59),"")</f>
        <v/>
      </c>
      <c r="AC45" s="60" t="str">
        <f>IF(AND('Mapa final'!$Y$60="Baja",'Mapa final'!$AA$60="Mayor"),CONCATENATE("R10C",'Mapa final'!$O$60),"")</f>
        <v/>
      </c>
      <c r="AD45" s="60" t="str">
        <f>IF(AND('Mapa final'!$Y$61="Baja",'Mapa final'!$AA$61="Mayor"),CONCATENATE("R10C",'Mapa final'!$O$61),"")</f>
        <v/>
      </c>
      <c r="AE45" s="60" t="str">
        <f>IF(AND('Mapa final'!$Y$62="Baja",'Mapa final'!$AA$62="Mayor"),CONCATENATE("R10C",'Mapa final'!$O$62),"")</f>
        <v/>
      </c>
      <c r="AF45" s="60" t="str">
        <f>IF(AND('Mapa final'!$Y$63="Baja",'Mapa final'!$AA$63="Mayor"),CONCATENATE("R10C",'Mapa final'!$O$63),"")</f>
        <v/>
      </c>
      <c r="AG45" s="61" t="str">
        <f>IF(AND('Mapa final'!$Y$64="Baja",'Mapa final'!$AA$64="Mayor"),CONCATENATE("R10C",'Mapa final'!$O$64),"")</f>
        <v/>
      </c>
      <c r="AH45" s="62" t="str">
        <f>IF(AND('Mapa final'!$Y$59="Baja",'Mapa final'!$AA$59="Catastrófico"),CONCATENATE("R10C",'Mapa final'!$O$59),"")</f>
        <v/>
      </c>
      <c r="AI45" s="63" t="str">
        <f>IF(AND('Mapa final'!$Y$60="Baja",'Mapa final'!$AA$60="Catastrófico"),CONCATENATE("R10C",'Mapa final'!$O$60),"")</f>
        <v/>
      </c>
      <c r="AJ45" s="63" t="str">
        <f>IF(AND('Mapa final'!$Y$61="Baja",'Mapa final'!$AA$61="Catastrófico"),CONCATENATE("R10C",'Mapa final'!$O$61),"")</f>
        <v/>
      </c>
      <c r="AK45" s="63" t="str">
        <f>IF(AND('Mapa final'!$Y$62="Baja",'Mapa final'!$AA$62="Catastrófico"),CONCATENATE("R10C",'Mapa final'!$O$62),"")</f>
        <v/>
      </c>
      <c r="AL45" s="63" t="str">
        <f>IF(AND('Mapa final'!$Y$63="Baja",'Mapa final'!$AA$63="Catastrófico"),CONCATENATE("R10C",'Mapa final'!$O$63),"")</f>
        <v/>
      </c>
      <c r="AM45" s="64" t="str">
        <f>IF(AND('Mapa final'!$Y$64="Baja",'Mapa final'!$AA$64="Catastrófico"),CONCATENATE("R10C",'Mapa final'!$O$64),"")</f>
        <v/>
      </c>
      <c r="AN45" s="84"/>
      <c r="AO45" s="375"/>
      <c r="AP45" s="376"/>
      <c r="AQ45" s="376"/>
      <c r="AR45" s="376"/>
      <c r="AS45" s="376"/>
      <c r="AT45" s="377"/>
    </row>
    <row r="46" spans="1:80" ht="46.5" customHeight="1" x14ac:dyDescent="0.6">
      <c r="A46" s="84"/>
      <c r="B46" s="250"/>
      <c r="C46" s="250"/>
      <c r="D46" s="251"/>
      <c r="E46" s="347" t="s">
        <v>113</v>
      </c>
      <c r="F46" s="348"/>
      <c r="G46" s="348"/>
      <c r="H46" s="348"/>
      <c r="I46" s="366"/>
      <c r="J46" s="74" t="str">
        <f>IF(AND('Mapa final'!$Y$10="Muy Baja",'Mapa final'!$AA$10="Leve"),CONCATENATE("R1C",'Mapa final'!$O$10),"")</f>
        <v/>
      </c>
      <c r="K46" s="75" t="e">
        <f>IF(AND('Mapa final'!#REF!="Muy Baja",'Mapa final'!#REF!="Leve"),CONCATENATE("R1C",'Mapa final'!#REF!),"")</f>
        <v>#REF!</v>
      </c>
      <c r="L46" s="75" t="e">
        <f>IF(AND('Mapa final'!#REF!="Muy Baja",'Mapa final'!#REF!="Leve"),CONCATENATE("R1C",'Mapa final'!#REF!),"")</f>
        <v>#REF!</v>
      </c>
      <c r="M46" s="75" t="e">
        <f>IF(AND('Mapa final'!#REF!="Muy Baja",'Mapa final'!#REF!="Leve"),CONCATENATE("R1C",'Mapa final'!#REF!),"")</f>
        <v>#REF!</v>
      </c>
      <c r="N46" s="75" t="e">
        <f>IF(AND('Mapa final'!#REF!="Muy Baja",'Mapa final'!#REF!="Leve"),CONCATENATE("R1C",'Mapa final'!#REF!),"")</f>
        <v>#REF!</v>
      </c>
      <c r="O46" s="76" t="e">
        <f>IF(AND('Mapa final'!#REF!="Muy Baja",'Mapa final'!#REF!="Leve"),CONCATENATE("R1C",'Mapa final'!#REF!),"")</f>
        <v>#REF!</v>
      </c>
      <c r="P46" s="74" t="str">
        <f>IF(AND('Mapa final'!$Y$10="Muy Baja",'Mapa final'!$AA$10="Menor"),CONCATENATE("R1C",'Mapa final'!$O$10),"")</f>
        <v/>
      </c>
      <c r="Q46" s="75" t="e">
        <f>IF(AND('Mapa final'!#REF!="Muy Baja",'Mapa final'!#REF!="Menor"),CONCATENATE("R1C",'Mapa final'!#REF!),"")</f>
        <v>#REF!</v>
      </c>
      <c r="R46" s="75" t="e">
        <f>IF(AND('Mapa final'!#REF!="Muy Baja",'Mapa final'!#REF!="Menor"),CONCATENATE("R1C",'Mapa final'!#REF!),"")</f>
        <v>#REF!</v>
      </c>
      <c r="S46" s="75" t="e">
        <f>IF(AND('Mapa final'!#REF!="Muy Baja",'Mapa final'!#REF!="Menor"),CONCATENATE("R1C",'Mapa final'!#REF!),"")</f>
        <v>#REF!</v>
      </c>
      <c r="T46" s="75" t="e">
        <f>IF(AND('Mapa final'!#REF!="Muy Baja",'Mapa final'!#REF!="Menor"),CONCATENATE("R1C",'Mapa final'!#REF!),"")</f>
        <v>#REF!</v>
      </c>
      <c r="U46" s="76" t="e">
        <f>IF(AND('Mapa final'!#REF!="Muy Baja",'Mapa final'!#REF!="Menor"),CONCATENATE("R1C",'Mapa final'!#REF!),"")</f>
        <v>#REF!</v>
      </c>
      <c r="V46" s="65" t="str">
        <f>IF(AND('Mapa final'!$Y$10="Muy Baja",'Mapa final'!$AA$10="Moderado"),CONCATENATE("R1C",'Mapa final'!$O$10),"")</f>
        <v/>
      </c>
      <c r="W46" s="83" t="e">
        <f>IF(AND('Mapa final'!#REF!="Muy Baja",'Mapa final'!#REF!="Moderado"),CONCATENATE("R1C",'Mapa final'!#REF!),"")</f>
        <v>#REF!</v>
      </c>
      <c r="X46" s="66" t="e">
        <f>IF(AND('Mapa final'!#REF!="Muy Baja",'Mapa final'!#REF!="Moderado"),CONCATENATE("R1C",'Mapa final'!#REF!),"")</f>
        <v>#REF!</v>
      </c>
      <c r="Y46" s="66" t="e">
        <f>IF(AND('Mapa final'!#REF!="Muy Baja",'Mapa final'!#REF!="Moderado"),CONCATENATE("R1C",'Mapa final'!#REF!),"")</f>
        <v>#REF!</v>
      </c>
      <c r="Z46" s="66" t="e">
        <f>IF(AND('Mapa final'!#REF!="Muy Baja",'Mapa final'!#REF!="Moderado"),CONCATENATE("R1C",'Mapa final'!#REF!),"")</f>
        <v>#REF!</v>
      </c>
      <c r="AA46" s="67" t="e">
        <f>IF(AND('Mapa final'!#REF!="Muy Baja",'Mapa final'!#REF!="Moderado"),CONCATENATE("R1C",'Mapa final'!#REF!),"")</f>
        <v>#REF!</v>
      </c>
      <c r="AB46" s="46" t="str">
        <f>IF(AND('Mapa final'!$Y$10="Muy Baja",'Mapa final'!$AA$10="Mayor"),CONCATENATE("R1C",'Mapa final'!$O$10),"")</f>
        <v/>
      </c>
      <c r="AC46" s="47" t="e">
        <f>IF(AND('Mapa final'!#REF!="Muy Baja",'Mapa final'!#REF!="Mayor"),CONCATENATE("R1C",'Mapa final'!#REF!),"")</f>
        <v>#REF!</v>
      </c>
      <c r="AD46" s="47" t="e">
        <f>IF(AND('Mapa final'!#REF!="Muy Baja",'Mapa final'!#REF!="Mayor"),CONCATENATE("R1C",'Mapa final'!#REF!),"")</f>
        <v>#REF!</v>
      </c>
      <c r="AE46" s="47" t="e">
        <f>IF(AND('Mapa final'!#REF!="Muy Baja",'Mapa final'!#REF!="Mayor"),CONCATENATE("R1C",'Mapa final'!#REF!),"")</f>
        <v>#REF!</v>
      </c>
      <c r="AF46" s="47" t="e">
        <f>IF(AND('Mapa final'!#REF!="Muy Baja",'Mapa final'!#REF!="Mayor"),CONCATENATE("R1C",'Mapa final'!#REF!),"")</f>
        <v>#REF!</v>
      </c>
      <c r="AG46" s="48" t="e">
        <f>IF(AND('Mapa final'!#REF!="Muy Baja",'Mapa final'!#REF!="Mayor"),CONCATENATE("R1C",'Mapa final'!#REF!),"")</f>
        <v>#REF!</v>
      </c>
      <c r="AH46" s="49" t="str">
        <f>IF(AND('Mapa final'!$Y$10="Muy Baja",'Mapa final'!$AA$10="Catastrófico"),CONCATENATE("R1C",'Mapa final'!$O$10),"")</f>
        <v/>
      </c>
      <c r="AI46" s="50" t="e">
        <f>IF(AND('Mapa final'!#REF!="Muy Baja",'Mapa final'!#REF!="Catastrófico"),CONCATENATE("R1C",'Mapa final'!#REF!),"")</f>
        <v>#REF!</v>
      </c>
      <c r="AJ46" s="50" t="e">
        <f>IF(AND('Mapa final'!#REF!="Muy Baja",'Mapa final'!#REF!="Catastrófico"),CONCATENATE("R1C",'Mapa final'!#REF!),"")</f>
        <v>#REF!</v>
      </c>
      <c r="AK46" s="50" t="e">
        <f>IF(AND('Mapa final'!#REF!="Muy Baja",'Mapa final'!#REF!="Catastrófico"),CONCATENATE("R1C",'Mapa final'!#REF!),"")</f>
        <v>#REF!</v>
      </c>
      <c r="AL46" s="50" t="e">
        <f>IF(AND('Mapa final'!#REF!="Muy Baja",'Mapa final'!#REF!="Catastrófico"),CONCATENATE("R1C",'Mapa final'!#REF!),"")</f>
        <v>#REF!</v>
      </c>
      <c r="AM46" s="51" t="e">
        <f>IF(AND('Mapa final'!#REF!="Muy Baja",'Mapa final'!#REF!="Catastrófico"),CONCATENATE("R1C",'Mapa final'!#REF!),"")</f>
        <v>#REF!</v>
      </c>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row>
    <row r="47" spans="1:80" ht="46.5" customHeight="1" x14ac:dyDescent="0.45">
      <c r="A47" s="84"/>
      <c r="B47" s="250"/>
      <c r="C47" s="250"/>
      <c r="D47" s="251"/>
      <c r="E47" s="349"/>
      <c r="F47" s="350"/>
      <c r="G47" s="350"/>
      <c r="H47" s="350"/>
      <c r="I47" s="367"/>
      <c r="J47" s="77" t="str">
        <f>IF(AND('Mapa final'!$Y$11="Muy Baja",'Mapa final'!$AA$11="Leve"),CONCATENATE("R2C",'Mapa final'!$O$11),"")</f>
        <v/>
      </c>
      <c r="K47" s="78" t="str">
        <f>IF(AND('Mapa final'!$Y$12="Muy Baja",'Mapa final'!$AA$12="Leve"),CONCATENATE("R2C",'Mapa final'!$O$12),"")</f>
        <v/>
      </c>
      <c r="L47" s="78" t="str">
        <f>IF(AND('Mapa final'!$Y$13="Muy Baja",'Mapa final'!$AA$13="Leve"),CONCATENATE("R2C",'Mapa final'!$O$13),"")</f>
        <v/>
      </c>
      <c r="M47" s="78" t="str">
        <f>IF(AND('Mapa final'!$Y$14="Muy Baja",'Mapa final'!$AA$14="Leve"),CONCATENATE("R2C",'Mapa final'!$O$14),"")</f>
        <v/>
      </c>
      <c r="N47" s="78" t="str">
        <f>IF(AND('Mapa final'!$Y$15="Muy Baja",'Mapa final'!$AA$15="Leve"),CONCATENATE("R2C",'Mapa final'!$O$15),"")</f>
        <v/>
      </c>
      <c r="O47" s="79" t="str">
        <f>IF(AND('Mapa final'!$Y$16="Muy Baja",'Mapa final'!$AA$16="Leve"),CONCATENATE("R2C",'Mapa final'!$O$16),"")</f>
        <v/>
      </c>
      <c r="P47" s="77" t="str">
        <f>IF(AND('Mapa final'!$Y$11="Muy Baja",'Mapa final'!$AA$11="Menor"),CONCATENATE("R2C",'Mapa final'!$O$11),"")</f>
        <v/>
      </c>
      <c r="Q47" s="78" t="str">
        <f>IF(AND('Mapa final'!$Y$12="Muy Baja",'Mapa final'!$AA$12="Menor"),CONCATENATE("R2C",'Mapa final'!$O$12),"")</f>
        <v/>
      </c>
      <c r="R47" s="78" t="str">
        <f>IF(AND('Mapa final'!$Y$13="Muy Baja",'Mapa final'!$AA$13="Menor"),CONCATENATE("R2C",'Mapa final'!$O$13),"")</f>
        <v/>
      </c>
      <c r="S47" s="78" t="str">
        <f>IF(AND('Mapa final'!$Y$14="Muy Baja",'Mapa final'!$AA$14="Menor"),CONCATENATE("R2C",'Mapa final'!$O$14),"")</f>
        <v/>
      </c>
      <c r="T47" s="78" t="str">
        <f>IF(AND('Mapa final'!$Y$15="Muy Baja",'Mapa final'!$AA$15="Menor"),CONCATENATE("R2C",'Mapa final'!$O$15),"")</f>
        <v/>
      </c>
      <c r="U47" s="79" t="str">
        <f>IF(AND('Mapa final'!$Y$16="Muy Baja",'Mapa final'!$AA$16="Menor"),CONCATENATE("R2C",'Mapa final'!$O$16),"")</f>
        <v/>
      </c>
      <c r="V47" s="68" t="str">
        <f>IF(AND('Mapa final'!$Y$11="Muy Baja",'Mapa final'!$AA$11="Moderado"),CONCATENATE("R2C",'Mapa final'!$O$11),"")</f>
        <v/>
      </c>
      <c r="W47" s="69" t="str">
        <f>IF(AND('Mapa final'!$Y$12="Muy Baja",'Mapa final'!$AA$12="Moderado"),CONCATENATE("R2C",'Mapa final'!$O$12),"")</f>
        <v/>
      </c>
      <c r="X47" s="69" t="str">
        <f>IF(AND('Mapa final'!$Y$13="Muy Baja",'Mapa final'!$AA$13="Moderado"),CONCATENATE("R2C",'Mapa final'!$O$13),"")</f>
        <v/>
      </c>
      <c r="Y47" s="69" t="str">
        <f>IF(AND('Mapa final'!$Y$14="Muy Baja",'Mapa final'!$AA$14="Moderado"),CONCATENATE("R2C",'Mapa final'!$O$14),"")</f>
        <v/>
      </c>
      <c r="Z47" s="69" t="str">
        <f>IF(AND('Mapa final'!$Y$15="Muy Baja",'Mapa final'!$AA$15="Moderado"),CONCATENATE("R2C",'Mapa final'!$O$15),"")</f>
        <v/>
      </c>
      <c r="AA47" s="70" t="str">
        <f>IF(AND('Mapa final'!$Y$16="Muy Baja",'Mapa final'!$AA$16="Moderado"),CONCATENATE("R2C",'Mapa final'!$O$16),"")</f>
        <v/>
      </c>
      <c r="AB47" s="52" t="str">
        <f>IF(AND('Mapa final'!$Y$11="Muy Baja",'Mapa final'!$AA$11="Mayor"),CONCATENATE("R2C",'Mapa final'!$O$11),"")</f>
        <v/>
      </c>
      <c r="AC47" s="53" t="str">
        <f>IF(AND('Mapa final'!$Y$12="Muy Baja",'Mapa final'!$AA$12="Mayor"),CONCATENATE("R2C",'Mapa final'!$O$12),"")</f>
        <v/>
      </c>
      <c r="AD47" s="53" t="str">
        <f>IF(AND('Mapa final'!$Y$13="Muy Baja",'Mapa final'!$AA$13="Mayor"),CONCATENATE("R2C",'Mapa final'!$O$13),"")</f>
        <v/>
      </c>
      <c r="AE47" s="53" t="str">
        <f>IF(AND('Mapa final'!$Y$14="Muy Baja",'Mapa final'!$AA$14="Mayor"),CONCATENATE("R2C",'Mapa final'!$O$14),"")</f>
        <v/>
      </c>
      <c r="AF47" s="53" t="str">
        <f>IF(AND('Mapa final'!$Y$15="Muy Baja",'Mapa final'!$AA$15="Mayor"),CONCATENATE("R2C",'Mapa final'!$O$15),"")</f>
        <v/>
      </c>
      <c r="AG47" s="54" t="str">
        <f>IF(AND('Mapa final'!$Y$16="Muy Baja",'Mapa final'!$AA$16="Mayor"),CONCATENATE("R2C",'Mapa final'!$O$16),"")</f>
        <v/>
      </c>
      <c r="AH47" s="55" t="str">
        <f>IF(AND('Mapa final'!$Y$11="Muy Baja",'Mapa final'!$AA$11="Catastrófico"),CONCATENATE("R2C",'Mapa final'!$O$11),"")</f>
        <v/>
      </c>
      <c r="AI47" s="56" t="str">
        <f>IF(AND('Mapa final'!$Y$12="Muy Baja",'Mapa final'!$AA$12="Catastrófico"),CONCATENATE("R2C",'Mapa final'!$O$12),"")</f>
        <v/>
      </c>
      <c r="AJ47" s="56" t="str">
        <f>IF(AND('Mapa final'!$Y$13="Muy Baja",'Mapa final'!$AA$13="Catastrófico"),CONCATENATE("R2C",'Mapa final'!$O$13),"")</f>
        <v/>
      </c>
      <c r="AK47" s="56" t="str">
        <f>IF(AND('Mapa final'!$Y$14="Muy Baja",'Mapa final'!$AA$14="Catastrófico"),CONCATENATE("R2C",'Mapa final'!$O$14),"")</f>
        <v/>
      </c>
      <c r="AL47" s="56" t="str">
        <f>IF(AND('Mapa final'!$Y$15="Muy Baja",'Mapa final'!$AA$15="Catastrófico"),CONCATENATE("R2C",'Mapa final'!$O$15),"")</f>
        <v/>
      </c>
      <c r="AM47" s="57" t="str">
        <f>IF(AND('Mapa final'!$Y$16="Muy Baja",'Mapa final'!$AA$16="Catastrófico"),CONCATENATE("R2C",'Mapa final'!$O$16),"")</f>
        <v/>
      </c>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row>
    <row r="48" spans="1:80" ht="15" customHeight="1" x14ac:dyDescent="0.45">
      <c r="A48" s="84"/>
      <c r="B48" s="250"/>
      <c r="C48" s="250"/>
      <c r="D48" s="251"/>
      <c r="E48" s="349"/>
      <c r="F48" s="350"/>
      <c r="G48" s="350"/>
      <c r="H48" s="350"/>
      <c r="I48" s="367"/>
      <c r="J48" s="77" t="str">
        <f>IF(AND('Mapa final'!$Y$17="Muy Baja",'Mapa final'!$AA$17="Leve"),CONCATENATE("R3C",'Mapa final'!$O$17),"")</f>
        <v/>
      </c>
      <c r="K48" s="78" t="str">
        <f>IF(AND('Mapa final'!$Y$18="Muy Baja",'Mapa final'!$AA$18="Leve"),CONCATENATE("R3C",'Mapa final'!$O$18),"")</f>
        <v/>
      </c>
      <c r="L48" s="78" t="str">
        <f>IF(AND('Mapa final'!$Y$19="Muy Baja",'Mapa final'!$AA$19="Leve"),CONCATENATE("R3C",'Mapa final'!$O$19),"")</f>
        <v/>
      </c>
      <c r="M48" s="78" t="str">
        <f>IF(AND('Mapa final'!$Y$20="Muy Baja",'Mapa final'!$AA$20="Leve"),CONCATENATE("R3C",'Mapa final'!$O$20),"")</f>
        <v/>
      </c>
      <c r="N48" s="78" t="str">
        <f>IF(AND('Mapa final'!$Y$21="Muy Baja",'Mapa final'!$AA$21="Leve"),CONCATENATE("R3C",'Mapa final'!$O$21),"")</f>
        <v/>
      </c>
      <c r="O48" s="79" t="str">
        <f>IF(AND('Mapa final'!$Y$22="Muy Baja",'Mapa final'!$AA$22="Leve"),CONCATENATE("R3C",'Mapa final'!$O$22),"")</f>
        <v/>
      </c>
      <c r="P48" s="77" t="str">
        <f>IF(AND('Mapa final'!$Y$17="Muy Baja",'Mapa final'!$AA$17="Menor"),CONCATENATE("R3C",'Mapa final'!$O$17),"")</f>
        <v/>
      </c>
      <c r="Q48" s="78" t="str">
        <f>IF(AND('Mapa final'!$Y$18="Muy Baja",'Mapa final'!$AA$18="Menor"),CONCATENATE("R3C",'Mapa final'!$O$18),"")</f>
        <v/>
      </c>
      <c r="R48" s="78" t="str">
        <f>IF(AND('Mapa final'!$Y$19="Muy Baja",'Mapa final'!$AA$19="Menor"),CONCATENATE("R3C",'Mapa final'!$O$19),"")</f>
        <v/>
      </c>
      <c r="S48" s="78" t="str">
        <f>IF(AND('Mapa final'!$Y$20="Muy Baja",'Mapa final'!$AA$20="Menor"),CONCATENATE("R3C",'Mapa final'!$O$20),"")</f>
        <v/>
      </c>
      <c r="T48" s="78" t="str">
        <f>IF(AND('Mapa final'!$Y$21="Muy Baja",'Mapa final'!$AA$21="Menor"),CONCATENATE("R3C",'Mapa final'!$O$21),"")</f>
        <v/>
      </c>
      <c r="U48" s="79" t="str">
        <f>IF(AND('Mapa final'!$Y$22="Muy Baja",'Mapa final'!$AA$22="Menor"),CONCATENATE("R3C",'Mapa final'!$O$22),"")</f>
        <v/>
      </c>
      <c r="V48" s="68" t="str">
        <f>IF(AND('Mapa final'!$Y$17="Muy Baja",'Mapa final'!$AA$17="Moderado"),CONCATENATE("R3C",'Mapa final'!$O$17),"")</f>
        <v/>
      </c>
      <c r="W48" s="69" t="str">
        <f>IF(AND('Mapa final'!$Y$18="Muy Baja",'Mapa final'!$AA$18="Moderado"),CONCATENATE("R3C",'Mapa final'!$O$18),"")</f>
        <v/>
      </c>
      <c r="X48" s="69" t="str">
        <f>IF(AND('Mapa final'!$Y$19="Muy Baja",'Mapa final'!$AA$19="Moderado"),CONCATENATE("R3C",'Mapa final'!$O$19),"")</f>
        <v/>
      </c>
      <c r="Y48" s="69" t="str">
        <f>IF(AND('Mapa final'!$Y$20="Muy Baja",'Mapa final'!$AA$20="Moderado"),CONCATENATE("R3C",'Mapa final'!$O$20),"")</f>
        <v/>
      </c>
      <c r="Z48" s="69" t="str">
        <f>IF(AND('Mapa final'!$Y$21="Muy Baja",'Mapa final'!$AA$21="Moderado"),CONCATENATE("R3C",'Mapa final'!$O$21),"")</f>
        <v/>
      </c>
      <c r="AA48" s="70" t="str">
        <f>IF(AND('Mapa final'!$Y$22="Muy Baja",'Mapa final'!$AA$22="Moderado"),CONCATENATE("R3C",'Mapa final'!$O$22),"")</f>
        <v/>
      </c>
      <c r="AB48" s="52" t="str">
        <f>IF(AND('Mapa final'!$Y$17="Muy Baja",'Mapa final'!$AA$17="Mayor"),CONCATENATE("R3C",'Mapa final'!$O$17),"")</f>
        <v/>
      </c>
      <c r="AC48" s="53" t="str">
        <f>IF(AND('Mapa final'!$Y$18="Muy Baja",'Mapa final'!$AA$18="Mayor"),CONCATENATE("R3C",'Mapa final'!$O$18),"")</f>
        <v/>
      </c>
      <c r="AD48" s="53" t="str">
        <f>IF(AND('Mapa final'!$Y$19="Muy Baja",'Mapa final'!$AA$19="Mayor"),CONCATENATE("R3C",'Mapa final'!$O$19),"")</f>
        <v/>
      </c>
      <c r="AE48" s="53" t="str">
        <f>IF(AND('Mapa final'!$Y$20="Muy Baja",'Mapa final'!$AA$20="Mayor"),CONCATENATE("R3C",'Mapa final'!$O$20),"")</f>
        <v/>
      </c>
      <c r="AF48" s="53" t="str">
        <f>IF(AND('Mapa final'!$Y$21="Muy Baja",'Mapa final'!$AA$21="Mayor"),CONCATENATE("R3C",'Mapa final'!$O$21),"")</f>
        <v/>
      </c>
      <c r="AG48" s="54" t="str">
        <f>IF(AND('Mapa final'!$Y$22="Muy Baja",'Mapa final'!$AA$22="Mayor"),CONCATENATE("R3C",'Mapa final'!$O$22),"")</f>
        <v/>
      </c>
      <c r="AH48" s="55" t="str">
        <f>IF(AND('Mapa final'!$Y$17="Muy Baja",'Mapa final'!$AA$17="Catastrófico"),CONCATENATE("R3C",'Mapa final'!$O$17),"")</f>
        <v/>
      </c>
      <c r="AI48" s="56" t="str">
        <f>IF(AND('Mapa final'!$Y$18="Muy Baja",'Mapa final'!$AA$18="Catastrófico"),CONCATENATE("R3C",'Mapa final'!$O$18),"")</f>
        <v/>
      </c>
      <c r="AJ48" s="56" t="str">
        <f>IF(AND('Mapa final'!$Y$19="Muy Baja",'Mapa final'!$AA$19="Catastrófico"),CONCATENATE("R3C",'Mapa final'!$O$19),"")</f>
        <v/>
      </c>
      <c r="AK48" s="56" t="str">
        <f>IF(AND('Mapa final'!$Y$20="Muy Baja",'Mapa final'!$AA$20="Catastrófico"),CONCATENATE("R3C",'Mapa final'!$O$20),"")</f>
        <v/>
      </c>
      <c r="AL48" s="56" t="str">
        <f>IF(AND('Mapa final'!$Y$21="Muy Baja",'Mapa final'!$AA$21="Catastrófico"),CONCATENATE("R3C",'Mapa final'!$O$21),"")</f>
        <v/>
      </c>
      <c r="AM48" s="57" t="str">
        <f>IF(AND('Mapa final'!$Y$22="Muy Baja",'Mapa final'!$AA$22="Catastrófico"),CONCATENATE("R3C",'Mapa final'!$O$22),"")</f>
        <v/>
      </c>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row>
    <row r="49" spans="1:80" ht="15" customHeight="1" x14ac:dyDescent="0.45">
      <c r="A49" s="84"/>
      <c r="B49" s="250"/>
      <c r="C49" s="250"/>
      <c r="D49" s="251"/>
      <c r="E49" s="351"/>
      <c r="F49" s="352"/>
      <c r="G49" s="352"/>
      <c r="H49" s="352"/>
      <c r="I49" s="367"/>
      <c r="J49" s="77" t="str">
        <f>IF(AND('Mapa final'!$Y$23="Muy Baja",'Mapa final'!$AA$23="Leve"),CONCATENATE("R4C",'Mapa final'!$O$23),"")</f>
        <v/>
      </c>
      <c r="K49" s="78" t="str">
        <f>IF(AND('Mapa final'!$Y$24="Muy Baja",'Mapa final'!$AA$24="Leve"),CONCATENATE("R4C",'Mapa final'!$O$24),"")</f>
        <v/>
      </c>
      <c r="L49" s="78" t="str">
        <f>IF(AND('Mapa final'!$Y$25="Muy Baja",'Mapa final'!$AA$25="Leve"),CONCATENATE("R4C",'Mapa final'!$O$25),"")</f>
        <v/>
      </c>
      <c r="M49" s="78" t="str">
        <f>IF(AND('Mapa final'!$Y$26="Muy Baja",'Mapa final'!$AA$26="Leve"),CONCATENATE("R4C",'Mapa final'!$O$26),"")</f>
        <v/>
      </c>
      <c r="N49" s="78" t="str">
        <f>IF(AND('Mapa final'!$Y$27="Muy Baja",'Mapa final'!$AA$27="Leve"),CONCATENATE("R4C",'Mapa final'!$O$27),"")</f>
        <v/>
      </c>
      <c r="O49" s="79" t="str">
        <f>IF(AND('Mapa final'!$Y$28="Muy Baja",'Mapa final'!$AA$28="Leve"),CONCATENATE("R4C",'Mapa final'!$O$28),"")</f>
        <v/>
      </c>
      <c r="P49" s="77" t="str">
        <f>IF(AND('Mapa final'!$Y$23="Muy Baja",'Mapa final'!$AA$23="Menor"),CONCATENATE("R4C",'Mapa final'!$O$23),"")</f>
        <v/>
      </c>
      <c r="Q49" s="78" t="str">
        <f>IF(AND('Mapa final'!$Y$24="Muy Baja",'Mapa final'!$AA$24="Menor"),CONCATENATE("R4C",'Mapa final'!$O$24),"")</f>
        <v/>
      </c>
      <c r="R49" s="78" t="str">
        <f>IF(AND('Mapa final'!$Y$25="Muy Baja",'Mapa final'!$AA$25="Menor"),CONCATENATE("R4C",'Mapa final'!$O$25),"")</f>
        <v/>
      </c>
      <c r="S49" s="78" t="str">
        <f>IF(AND('Mapa final'!$Y$26="Muy Baja",'Mapa final'!$AA$26="Menor"),CONCATENATE("R4C",'Mapa final'!$O$26),"")</f>
        <v/>
      </c>
      <c r="T49" s="78" t="str">
        <f>IF(AND('Mapa final'!$Y$27="Muy Baja",'Mapa final'!$AA$27="Menor"),CONCATENATE("R4C",'Mapa final'!$O$27),"")</f>
        <v/>
      </c>
      <c r="U49" s="79" t="str">
        <f>IF(AND('Mapa final'!$Y$28="Muy Baja",'Mapa final'!$AA$28="Menor"),CONCATENATE("R4C",'Mapa final'!$O$28),"")</f>
        <v/>
      </c>
      <c r="V49" s="68" t="str">
        <f>IF(AND('Mapa final'!$Y$23="Muy Baja",'Mapa final'!$AA$23="Moderado"),CONCATENATE("R4C",'Mapa final'!$O$23),"")</f>
        <v/>
      </c>
      <c r="W49" s="69" t="str">
        <f>IF(AND('Mapa final'!$Y$24="Muy Baja",'Mapa final'!$AA$24="Moderado"),CONCATENATE("R4C",'Mapa final'!$O$24),"")</f>
        <v/>
      </c>
      <c r="X49" s="69" t="str">
        <f>IF(AND('Mapa final'!$Y$25="Muy Baja",'Mapa final'!$AA$25="Moderado"),CONCATENATE("R4C",'Mapa final'!$O$25),"")</f>
        <v/>
      </c>
      <c r="Y49" s="69" t="str">
        <f>IF(AND('Mapa final'!$Y$26="Muy Baja",'Mapa final'!$AA$26="Moderado"),CONCATENATE("R4C",'Mapa final'!$O$26),"")</f>
        <v/>
      </c>
      <c r="Z49" s="69" t="str">
        <f>IF(AND('Mapa final'!$Y$27="Muy Baja",'Mapa final'!$AA$27="Moderado"),CONCATENATE("R4C",'Mapa final'!$O$27),"")</f>
        <v/>
      </c>
      <c r="AA49" s="70" t="str">
        <f>IF(AND('Mapa final'!$Y$28="Muy Baja",'Mapa final'!$AA$28="Moderado"),CONCATENATE("R4C",'Mapa final'!$O$28),"")</f>
        <v/>
      </c>
      <c r="AB49" s="52" t="str">
        <f>IF(AND('Mapa final'!$Y$23="Muy Baja",'Mapa final'!$AA$23="Mayor"),CONCATENATE("R4C",'Mapa final'!$O$23),"")</f>
        <v/>
      </c>
      <c r="AC49" s="53" t="str">
        <f>IF(AND('Mapa final'!$Y$24="Muy Baja",'Mapa final'!$AA$24="Mayor"),CONCATENATE("R4C",'Mapa final'!$O$24),"")</f>
        <v/>
      </c>
      <c r="AD49" s="53" t="str">
        <f>IF(AND('Mapa final'!$Y$25="Muy Baja",'Mapa final'!$AA$25="Mayor"),CONCATENATE("R4C",'Mapa final'!$O$25),"")</f>
        <v/>
      </c>
      <c r="AE49" s="53" t="str">
        <f>IF(AND('Mapa final'!$Y$26="Muy Baja",'Mapa final'!$AA$26="Mayor"),CONCATENATE("R4C",'Mapa final'!$O$26),"")</f>
        <v/>
      </c>
      <c r="AF49" s="53" t="str">
        <f>IF(AND('Mapa final'!$Y$27="Muy Baja",'Mapa final'!$AA$27="Mayor"),CONCATENATE("R4C",'Mapa final'!$O$27),"")</f>
        <v/>
      </c>
      <c r="AG49" s="54" t="str">
        <f>IF(AND('Mapa final'!$Y$28="Muy Baja",'Mapa final'!$AA$28="Mayor"),CONCATENATE("R4C",'Mapa final'!$O$28),"")</f>
        <v/>
      </c>
      <c r="AH49" s="55" t="str">
        <f>IF(AND('Mapa final'!$Y$23="Muy Baja",'Mapa final'!$AA$23="Catastrófico"),CONCATENATE("R4C",'Mapa final'!$O$23),"")</f>
        <v/>
      </c>
      <c r="AI49" s="56" t="str">
        <f>IF(AND('Mapa final'!$Y$24="Muy Baja",'Mapa final'!$AA$24="Catastrófico"),CONCATENATE("R4C",'Mapa final'!$O$24),"")</f>
        <v/>
      </c>
      <c r="AJ49" s="56" t="str">
        <f>IF(AND('Mapa final'!$Y$25="Muy Baja",'Mapa final'!$AA$25="Catastrófico"),CONCATENATE("R4C",'Mapa final'!$O$25),"")</f>
        <v/>
      </c>
      <c r="AK49" s="56" t="str">
        <f>IF(AND('Mapa final'!$Y$26="Muy Baja",'Mapa final'!$AA$26="Catastrófico"),CONCATENATE("R4C",'Mapa final'!$O$26),"")</f>
        <v/>
      </c>
      <c r="AL49" s="56" t="str">
        <f>IF(AND('Mapa final'!$Y$27="Muy Baja",'Mapa final'!$AA$27="Catastrófico"),CONCATENATE("R4C",'Mapa final'!$O$27),"")</f>
        <v/>
      </c>
      <c r="AM49" s="57" t="str">
        <f>IF(AND('Mapa final'!$Y$28="Muy Baja",'Mapa final'!$AA$28="Catastrófico"),CONCATENATE("R4C",'Mapa final'!$O$28),"")</f>
        <v/>
      </c>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row>
    <row r="50" spans="1:80" ht="15" customHeight="1" x14ac:dyDescent="0.45">
      <c r="A50" s="84"/>
      <c r="B50" s="250"/>
      <c r="C50" s="250"/>
      <c r="D50" s="251"/>
      <c r="E50" s="351"/>
      <c r="F50" s="352"/>
      <c r="G50" s="352"/>
      <c r="H50" s="352"/>
      <c r="I50" s="367"/>
      <c r="J50" s="77" t="str">
        <f>IF(AND('Mapa final'!$Y$29="Muy Baja",'Mapa final'!$AA$29="Leve"),CONCATENATE("R5C",'Mapa final'!$O$29),"")</f>
        <v/>
      </c>
      <c r="K50" s="78" t="str">
        <f>IF(AND('Mapa final'!$Y$30="Muy Baja",'Mapa final'!$AA$30="Leve"),CONCATENATE("R5C",'Mapa final'!$O$30),"")</f>
        <v/>
      </c>
      <c r="L50" s="78" t="str">
        <f>IF(AND('Mapa final'!$Y$31="Muy Baja",'Mapa final'!$AA$31="Leve"),CONCATENATE("R5C",'Mapa final'!$O$31),"")</f>
        <v/>
      </c>
      <c r="M50" s="78" t="str">
        <f>IF(AND('Mapa final'!$Y$32="Muy Baja",'Mapa final'!$AA$32="Leve"),CONCATENATE("R5C",'Mapa final'!$O$32),"")</f>
        <v/>
      </c>
      <c r="N50" s="78" t="str">
        <f>IF(AND('Mapa final'!$Y$33="Muy Baja",'Mapa final'!$AA$33="Leve"),CONCATENATE("R5C",'Mapa final'!$O$33),"")</f>
        <v/>
      </c>
      <c r="O50" s="79" t="str">
        <f>IF(AND('Mapa final'!$Y$34="Muy Baja",'Mapa final'!$AA$34="Leve"),CONCATENATE("R5C",'Mapa final'!$O$34),"")</f>
        <v/>
      </c>
      <c r="P50" s="77" t="str">
        <f>IF(AND('Mapa final'!$Y$29="Muy Baja",'Mapa final'!$AA$29="Menor"),CONCATENATE("R5C",'Mapa final'!$O$29),"")</f>
        <v/>
      </c>
      <c r="Q50" s="78" t="str">
        <f>IF(AND('Mapa final'!$Y$30="Muy Baja",'Mapa final'!$AA$30="Menor"),CONCATENATE("R5C",'Mapa final'!$O$30),"")</f>
        <v/>
      </c>
      <c r="R50" s="78" t="str">
        <f>IF(AND('Mapa final'!$Y$31="Muy Baja",'Mapa final'!$AA$31="Menor"),CONCATENATE("R5C",'Mapa final'!$O$31),"")</f>
        <v/>
      </c>
      <c r="S50" s="78" t="str">
        <f>IF(AND('Mapa final'!$Y$32="Muy Baja",'Mapa final'!$AA$32="Menor"),CONCATENATE("R5C",'Mapa final'!$O$32),"")</f>
        <v/>
      </c>
      <c r="T50" s="78" t="str">
        <f>IF(AND('Mapa final'!$Y$33="Muy Baja",'Mapa final'!$AA$33="Menor"),CONCATENATE("R5C",'Mapa final'!$O$33),"")</f>
        <v/>
      </c>
      <c r="U50" s="79" t="str">
        <f>IF(AND('Mapa final'!$Y$34="Muy Baja",'Mapa final'!$AA$34="Menor"),CONCATENATE("R5C",'Mapa final'!$O$34),"")</f>
        <v/>
      </c>
      <c r="V50" s="68" t="str">
        <f>IF(AND('Mapa final'!$Y$29="Muy Baja",'Mapa final'!$AA$29="Moderado"),CONCATENATE("R5C",'Mapa final'!$O$29),"")</f>
        <v/>
      </c>
      <c r="W50" s="69" t="str">
        <f>IF(AND('Mapa final'!$Y$30="Muy Baja",'Mapa final'!$AA$30="Moderado"),CONCATENATE("R5C",'Mapa final'!$O$30),"")</f>
        <v/>
      </c>
      <c r="X50" s="69" t="str">
        <f>IF(AND('Mapa final'!$Y$31="Muy Baja",'Mapa final'!$AA$31="Moderado"),CONCATENATE("R5C",'Mapa final'!$O$31),"")</f>
        <v/>
      </c>
      <c r="Y50" s="69" t="str">
        <f>IF(AND('Mapa final'!$Y$32="Muy Baja",'Mapa final'!$AA$32="Moderado"),CONCATENATE("R5C",'Mapa final'!$O$32),"")</f>
        <v/>
      </c>
      <c r="Z50" s="69" t="str">
        <f>IF(AND('Mapa final'!$Y$33="Muy Baja",'Mapa final'!$AA$33="Moderado"),CONCATENATE("R5C",'Mapa final'!$O$33),"")</f>
        <v/>
      </c>
      <c r="AA50" s="70" t="str">
        <f>IF(AND('Mapa final'!$Y$34="Muy Baja",'Mapa final'!$AA$34="Moderado"),CONCATENATE("R5C",'Mapa final'!$O$34),"")</f>
        <v/>
      </c>
      <c r="AB50" s="52" t="str">
        <f>IF(AND('Mapa final'!$Y$29="Muy Baja",'Mapa final'!$AA$29="Mayor"),CONCATENATE("R5C",'Mapa final'!$O$29),"")</f>
        <v/>
      </c>
      <c r="AC50" s="53" t="str">
        <f>IF(AND('Mapa final'!$Y$30="Muy Baja",'Mapa final'!$AA$30="Mayor"),CONCATENATE("R5C",'Mapa final'!$O$30),"")</f>
        <v/>
      </c>
      <c r="AD50" s="58" t="str">
        <f>IF(AND('Mapa final'!$Y$31="Muy Baja",'Mapa final'!$AA$31="Mayor"),CONCATENATE("R5C",'Mapa final'!$O$31),"")</f>
        <v/>
      </c>
      <c r="AE50" s="58" t="str">
        <f>IF(AND('Mapa final'!$Y$32="Muy Baja",'Mapa final'!$AA$32="Mayor"),CONCATENATE("R5C",'Mapa final'!$O$32),"")</f>
        <v/>
      </c>
      <c r="AF50" s="58" t="str">
        <f>IF(AND('Mapa final'!$Y$33="Muy Baja",'Mapa final'!$AA$33="Mayor"),CONCATENATE("R5C",'Mapa final'!$O$33),"")</f>
        <v/>
      </c>
      <c r="AG50" s="54" t="str">
        <f>IF(AND('Mapa final'!$Y$34="Muy Baja",'Mapa final'!$AA$34="Mayor"),CONCATENATE("R5C",'Mapa final'!$O$34),"")</f>
        <v/>
      </c>
      <c r="AH50" s="55" t="str">
        <f>IF(AND('Mapa final'!$Y$29="Muy Baja",'Mapa final'!$AA$29="Catastrófico"),CONCATENATE("R5C",'Mapa final'!$O$29),"")</f>
        <v/>
      </c>
      <c r="AI50" s="56" t="str">
        <f>IF(AND('Mapa final'!$Y$30="Muy Baja",'Mapa final'!$AA$30="Catastrófico"),CONCATENATE("R5C",'Mapa final'!$O$30),"")</f>
        <v/>
      </c>
      <c r="AJ50" s="56" t="str">
        <f>IF(AND('Mapa final'!$Y$31="Muy Baja",'Mapa final'!$AA$31="Catastrófico"),CONCATENATE("R5C",'Mapa final'!$O$31),"")</f>
        <v/>
      </c>
      <c r="AK50" s="56" t="str">
        <f>IF(AND('Mapa final'!$Y$32="Muy Baja",'Mapa final'!$AA$32="Catastrófico"),CONCATENATE("R5C",'Mapa final'!$O$32),"")</f>
        <v/>
      </c>
      <c r="AL50" s="56" t="str">
        <f>IF(AND('Mapa final'!$Y$33="Muy Baja",'Mapa final'!$AA$33="Catastrófico"),CONCATENATE("R5C",'Mapa final'!$O$33),"")</f>
        <v/>
      </c>
      <c r="AM50" s="57" t="str">
        <f>IF(AND('Mapa final'!$Y$34="Muy Baja",'Mapa final'!$AA$34="Catastrófico"),CONCATENATE("R5C",'Mapa final'!$O$34),"")</f>
        <v/>
      </c>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row>
    <row r="51" spans="1:80" ht="15" customHeight="1" x14ac:dyDescent="0.45">
      <c r="A51" s="84"/>
      <c r="B51" s="250"/>
      <c r="C51" s="250"/>
      <c r="D51" s="251"/>
      <c r="E51" s="351"/>
      <c r="F51" s="352"/>
      <c r="G51" s="352"/>
      <c r="H51" s="352"/>
      <c r="I51" s="367"/>
      <c r="J51" s="77" t="str">
        <f>IF(AND('Mapa final'!$Y$35="Muy Baja",'Mapa final'!$AA$35="Leve"),CONCATENATE("R6C",'Mapa final'!$O$35),"")</f>
        <v/>
      </c>
      <c r="K51" s="78" t="str">
        <f>IF(AND('Mapa final'!$Y$36="Muy Baja",'Mapa final'!$AA$36="Leve"),CONCATENATE("R6C",'Mapa final'!$O$36),"")</f>
        <v/>
      </c>
      <c r="L51" s="78" t="str">
        <f>IF(AND('Mapa final'!$Y$37="Muy Baja",'Mapa final'!$AA$37="Leve"),CONCATENATE("R6C",'Mapa final'!$O$37),"")</f>
        <v/>
      </c>
      <c r="M51" s="78" t="str">
        <f>IF(AND('Mapa final'!$Y$38="Muy Baja",'Mapa final'!$AA$38="Leve"),CONCATENATE("R6C",'Mapa final'!$O$38),"")</f>
        <v/>
      </c>
      <c r="N51" s="78" t="str">
        <f>IF(AND('Mapa final'!$Y$39="Muy Baja",'Mapa final'!$AA$39="Leve"),CONCATENATE("R6C",'Mapa final'!$O$39),"")</f>
        <v/>
      </c>
      <c r="O51" s="79" t="str">
        <f>IF(AND('Mapa final'!$Y$40="Muy Baja",'Mapa final'!$AA$40="Leve"),CONCATENATE("R6C",'Mapa final'!$O$40),"")</f>
        <v/>
      </c>
      <c r="P51" s="77" t="str">
        <f>IF(AND('Mapa final'!$Y$35="Muy Baja",'Mapa final'!$AA$35="Menor"),CONCATENATE("R6C",'Mapa final'!$O$35),"")</f>
        <v/>
      </c>
      <c r="Q51" s="78" t="str">
        <f>IF(AND('Mapa final'!$Y$36="Muy Baja",'Mapa final'!$AA$36="Menor"),CONCATENATE("R6C",'Mapa final'!$O$36),"")</f>
        <v/>
      </c>
      <c r="R51" s="78" t="str">
        <f>IF(AND('Mapa final'!$Y$37="Muy Baja",'Mapa final'!$AA$37="Menor"),CONCATENATE("R6C",'Mapa final'!$O$37),"")</f>
        <v/>
      </c>
      <c r="S51" s="78" t="str">
        <f>IF(AND('Mapa final'!$Y$38="Muy Baja",'Mapa final'!$AA$38="Menor"),CONCATENATE("R6C",'Mapa final'!$O$38),"")</f>
        <v/>
      </c>
      <c r="T51" s="78" t="str">
        <f>IF(AND('Mapa final'!$Y$39="Muy Baja",'Mapa final'!$AA$39="Menor"),CONCATENATE("R6C",'Mapa final'!$O$39),"")</f>
        <v/>
      </c>
      <c r="U51" s="79" t="str">
        <f>IF(AND('Mapa final'!$Y$40="Muy Baja",'Mapa final'!$AA$40="Menor"),CONCATENATE("R6C",'Mapa final'!$O$40),"")</f>
        <v/>
      </c>
      <c r="V51" s="68" t="str">
        <f>IF(AND('Mapa final'!$Y$35="Muy Baja",'Mapa final'!$AA$35="Moderado"),CONCATENATE("R6C",'Mapa final'!$O$35),"")</f>
        <v/>
      </c>
      <c r="W51" s="69" t="str">
        <f>IF(AND('Mapa final'!$Y$36="Muy Baja",'Mapa final'!$AA$36="Moderado"),CONCATENATE("R6C",'Mapa final'!$O$36),"")</f>
        <v/>
      </c>
      <c r="X51" s="69" t="str">
        <f>IF(AND('Mapa final'!$Y$37="Muy Baja",'Mapa final'!$AA$37="Moderado"),CONCATENATE("R6C",'Mapa final'!$O$37),"")</f>
        <v/>
      </c>
      <c r="Y51" s="69" t="str">
        <f>IF(AND('Mapa final'!$Y$38="Muy Baja",'Mapa final'!$AA$38="Moderado"),CONCATENATE("R6C",'Mapa final'!$O$38),"")</f>
        <v/>
      </c>
      <c r="Z51" s="69" t="str">
        <f>IF(AND('Mapa final'!$Y$39="Muy Baja",'Mapa final'!$AA$39="Moderado"),CONCATENATE("R6C",'Mapa final'!$O$39),"")</f>
        <v/>
      </c>
      <c r="AA51" s="70" t="str">
        <f>IF(AND('Mapa final'!$Y$40="Muy Baja",'Mapa final'!$AA$40="Moderado"),CONCATENATE("R6C",'Mapa final'!$O$40),"")</f>
        <v/>
      </c>
      <c r="AB51" s="52" t="str">
        <f>IF(AND('Mapa final'!$Y$35="Muy Baja",'Mapa final'!$AA$35="Mayor"),CONCATENATE("R6C",'Mapa final'!$O$35),"")</f>
        <v/>
      </c>
      <c r="AC51" s="53" t="str">
        <f>IF(AND('Mapa final'!$Y$36="Muy Baja",'Mapa final'!$AA$36="Mayor"),CONCATENATE("R6C",'Mapa final'!$O$36),"")</f>
        <v/>
      </c>
      <c r="AD51" s="58" t="str">
        <f>IF(AND('Mapa final'!$Y$37="Muy Baja",'Mapa final'!$AA$37="Mayor"),CONCATENATE("R6C",'Mapa final'!$O$37),"")</f>
        <v/>
      </c>
      <c r="AE51" s="58" t="str">
        <f>IF(AND('Mapa final'!$Y$38="Muy Baja",'Mapa final'!$AA$38="Mayor"),CONCATENATE("R6C",'Mapa final'!$O$38),"")</f>
        <v/>
      </c>
      <c r="AF51" s="58" t="str">
        <f>IF(AND('Mapa final'!$Y$39="Muy Baja",'Mapa final'!$AA$39="Mayor"),CONCATENATE("R6C",'Mapa final'!$O$39),"")</f>
        <v/>
      </c>
      <c r="AG51" s="54" t="str">
        <f>IF(AND('Mapa final'!$Y$40="Muy Baja",'Mapa final'!$AA$40="Mayor"),CONCATENATE("R6C",'Mapa final'!$O$40),"")</f>
        <v/>
      </c>
      <c r="AH51" s="55" t="str">
        <f>IF(AND('Mapa final'!$Y$35="Muy Baja",'Mapa final'!$AA$35="Catastrófico"),CONCATENATE("R6C",'Mapa final'!$O$35),"")</f>
        <v/>
      </c>
      <c r="AI51" s="56" t="str">
        <f>IF(AND('Mapa final'!$Y$36="Muy Baja",'Mapa final'!$AA$36="Catastrófico"),CONCATENATE("R6C",'Mapa final'!$O$36),"")</f>
        <v/>
      </c>
      <c r="AJ51" s="56" t="str">
        <f>IF(AND('Mapa final'!$Y$37="Muy Baja",'Mapa final'!$AA$37="Catastrófico"),CONCATENATE("R6C",'Mapa final'!$O$37),"")</f>
        <v/>
      </c>
      <c r="AK51" s="56" t="str">
        <f>IF(AND('Mapa final'!$Y$38="Muy Baja",'Mapa final'!$AA$38="Catastrófico"),CONCATENATE("R6C",'Mapa final'!$O$38),"")</f>
        <v/>
      </c>
      <c r="AL51" s="56" t="str">
        <f>IF(AND('Mapa final'!$Y$39="Muy Baja",'Mapa final'!$AA$39="Catastrófico"),CONCATENATE("R6C",'Mapa final'!$O$39),"")</f>
        <v/>
      </c>
      <c r="AM51" s="57" t="str">
        <f>IF(AND('Mapa final'!$Y$40="Muy Baja",'Mapa final'!$AA$40="Catastrófico"),CONCATENATE("R6C",'Mapa final'!$O$40),"")</f>
        <v/>
      </c>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row>
    <row r="52" spans="1:80" ht="15" customHeight="1" x14ac:dyDescent="0.45">
      <c r="A52" s="84"/>
      <c r="B52" s="250"/>
      <c r="C52" s="250"/>
      <c r="D52" s="251"/>
      <c r="E52" s="351"/>
      <c r="F52" s="352"/>
      <c r="G52" s="352"/>
      <c r="H52" s="352"/>
      <c r="I52" s="367"/>
      <c r="J52" s="77" t="str">
        <f>IF(AND('Mapa final'!$Y$41="Muy Baja",'Mapa final'!$AA$41="Leve"),CONCATENATE("R7C",'Mapa final'!$O$41),"")</f>
        <v/>
      </c>
      <c r="K52" s="78" t="str">
        <f>IF(AND('Mapa final'!$Y$42="Muy Baja",'Mapa final'!$AA$42="Leve"),CONCATENATE("R7C",'Mapa final'!$O$42),"")</f>
        <v/>
      </c>
      <c r="L52" s="78" t="str">
        <f>IF(AND('Mapa final'!$Y$43="Muy Baja",'Mapa final'!$AA$43="Leve"),CONCATENATE("R7C",'Mapa final'!$O$43),"")</f>
        <v/>
      </c>
      <c r="M52" s="78" t="str">
        <f>IF(AND('Mapa final'!$Y$44="Muy Baja",'Mapa final'!$AA$44="Leve"),CONCATENATE("R7C",'Mapa final'!$O$44),"")</f>
        <v/>
      </c>
      <c r="N52" s="78" t="str">
        <f>IF(AND('Mapa final'!$Y$45="Muy Baja",'Mapa final'!$AA$45="Leve"),CONCATENATE("R7C",'Mapa final'!$O$45),"")</f>
        <v/>
      </c>
      <c r="O52" s="79" t="str">
        <f>IF(AND('Mapa final'!$Y$46="Muy Baja",'Mapa final'!$AA$46="Leve"),CONCATENATE("R7C",'Mapa final'!$O$46),"")</f>
        <v/>
      </c>
      <c r="P52" s="77" t="str">
        <f>IF(AND('Mapa final'!$Y$41="Muy Baja",'Mapa final'!$AA$41="Menor"),CONCATENATE("R7C",'Mapa final'!$O$41),"")</f>
        <v/>
      </c>
      <c r="Q52" s="78" t="str">
        <f>IF(AND('Mapa final'!$Y$42="Muy Baja",'Mapa final'!$AA$42="Menor"),CONCATENATE("R7C",'Mapa final'!$O$42),"")</f>
        <v/>
      </c>
      <c r="R52" s="78" t="str">
        <f>IF(AND('Mapa final'!$Y$43="Muy Baja",'Mapa final'!$AA$43="Menor"),CONCATENATE("R7C",'Mapa final'!$O$43),"")</f>
        <v/>
      </c>
      <c r="S52" s="78" t="str">
        <f>IF(AND('Mapa final'!$Y$44="Muy Baja",'Mapa final'!$AA$44="Menor"),CONCATENATE("R7C",'Mapa final'!$O$44),"")</f>
        <v/>
      </c>
      <c r="T52" s="78" t="str">
        <f>IF(AND('Mapa final'!$Y$45="Muy Baja",'Mapa final'!$AA$45="Menor"),CONCATENATE("R7C",'Mapa final'!$O$45),"")</f>
        <v/>
      </c>
      <c r="U52" s="79" t="str">
        <f>IF(AND('Mapa final'!$Y$46="Muy Baja",'Mapa final'!$AA$46="Menor"),CONCATENATE("R7C",'Mapa final'!$O$46),"")</f>
        <v/>
      </c>
      <c r="V52" s="68" t="str">
        <f>IF(AND('Mapa final'!$Y$41="Muy Baja",'Mapa final'!$AA$41="Moderado"),CONCATENATE("R7C",'Mapa final'!$O$41),"")</f>
        <v/>
      </c>
      <c r="W52" s="69" t="str">
        <f>IF(AND('Mapa final'!$Y$42="Muy Baja",'Mapa final'!$AA$42="Moderado"),CONCATENATE("R7C",'Mapa final'!$O$42),"")</f>
        <v/>
      </c>
      <c r="X52" s="69" t="str">
        <f>IF(AND('Mapa final'!$Y$43="Muy Baja",'Mapa final'!$AA$43="Moderado"),CONCATENATE("R7C",'Mapa final'!$O$43),"")</f>
        <v/>
      </c>
      <c r="Y52" s="69" t="str">
        <f>IF(AND('Mapa final'!$Y$44="Muy Baja",'Mapa final'!$AA$44="Moderado"),CONCATENATE("R7C",'Mapa final'!$O$44),"")</f>
        <v/>
      </c>
      <c r="Z52" s="69" t="str">
        <f>IF(AND('Mapa final'!$Y$45="Muy Baja",'Mapa final'!$AA$45="Moderado"),CONCATENATE("R7C",'Mapa final'!$O$45),"")</f>
        <v/>
      </c>
      <c r="AA52" s="70" t="str">
        <f>IF(AND('Mapa final'!$Y$46="Muy Baja",'Mapa final'!$AA$46="Moderado"),CONCATENATE("R7C",'Mapa final'!$O$46),"")</f>
        <v/>
      </c>
      <c r="AB52" s="52" t="str">
        <f>IF(AND('Mapa final'!$Y$41="Muy Baja",'Mapa final'!$AA$41="Mayor"),CONCATENATE("R7C",'Mapa final'!$O$41),"")</f>
        <v/>
      </c>
      <c r="AC52" s="53" t="str">
        <f>IF(AND('Mapa final'!$Y$42="Muy Baja",'Mapa final'!$AA$42="Mayor"),CONCATENATE("R7C",'Mapa final'!$O$42),"")</f>
        <v/>
      </c>
      <c r="AD52" s="58" t="str">
        <f>IF(AND('Mapa final'!$Y$43="Muy Baja",'Mapa final'!$AA$43="Mayor"),CONCATENATE("R7C",'Mapa final'!$O$43),"")</f>
        <v/>
      </c>
      <c r="AE52" s="58" t="str">
        <f>IF(AND('Mapa final'!$Y$44="Muy Baja",'Mapa final'!$AA$44="Mayor"),CONCATENATE("R7C",'Mapa final'!$O$44),"")</f>
        <v/>
      </c>
      <c r="AF52" s="58" t="str">
        <f>IF(AND('Mapa final'!$Y$45="Muy Baja",'Mapa final'!$AA$45="Mayor"),CONCATENATE("R7C",'Mapa final'!$O$45),"")</f>
        <v/>
      </c>
      <c r="AG52" s="54" t="str">
        <f>IF(AND('Mapa final'!$Y$46="Muy Baja",'Mapa final'!$AA$46="Mayor"),CONCATENATE("R7C",'Mapa final'!$O$46),"")</f>
        <v/>
      </c>
      <c r="AH52" s="55" t="str">
        <f>IF(AND('Mapa final'!$Y$41="Muy Baja",'Mapa final'!$AA$41="Catastrófico"),CONCATENATE("R7C",'Mapa final'!$O$41),"")</f>
        <v/>
      </c>
      <c r="AI52" s="56" t="str">
        <f>IF(AND('Mapa final'!$Y$42="Muy Baja",'Mapa final'!$AA$42="Catastrófico"),CONCATENATE("R7C",'Mapa final'!$O$42),"")</f>
        <v/>
      </c>
      <c r="AJ52" s="56" t="str">
        <f>IF(AND('Mapa final'!$Y$43="Muy Baja",'Mapa final'!$AA$43="Catastrófico"),CONCATENATE("R7C",'Mapa final'!$O$43),"")</f>
        <v/>
      </c>
      <c r="AK52" s="56" t="str">
        <f>IF(AND('Mapa final'!$Y$44="Muy Baja",'Mapa final'!$AA$44="Catastrófico"),CONCATENATE("R7C",'Mapa final'!$O$44),"")</f>
        <v/>
      </c>
      <c r="AL52" s="56" t="str">
        <f>IF(AND('Mapa final'!$Y$45="Muy Baja",'Mapa final'!$AA$45="Catastrófico"),CONCATENATE("R7C",'Mapa final'!$O$45),"")</f>
        <v/>
      </c>
      <c r="AM52" s="57" t="str">
        <f>IF(AND('Mapa final'!$Y$46="Muy Baja",'Mapa final'!$AA$46="Catastrófico"),CONCATENATE("R7C",'Mapa final'!$O$46),"")</f>
        <v/>
      </c>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row>
    <row r="53" spans="1:80" ht="15" customHeight="1" x14ac:dyDescent="0.45">
      <c r="A53" s="84"/>
      <c r="B53" s="250"/>
      <c r="C53" s="250"/>
      <c r="D53" s="251"/>
      <c r="E53" s="351"/>
      <c r="F53" s="352"/>
      <c r="G53" s="352"/>
      <c r="H53" s="352"/>
      <c r="I53" s="367"/>
      <c r="J53" s="77" t="str">
        <f>IF(AND('Mapa final'!$Y$47="Muy Baja",'Mapa final'!$AA$47="Leve"),CONCATENATE("R8C",'Mapa final'!$O$47),"")</f>
        <v/>
      </c>
      <c r="K53" s="78" t="str">
        <f>IF(AND('Mapa final'!$Y$48="Muy Baja",'Mapa final'!$AA$48="Leve"),CONCATENATE("R8C",'Mapa final'!$O$48),"")</f>
        <v/>
      </c>
      <c r="L53" s="78" t="str">
        <f>IF(AND('Mapa final'!$Y$49="Muy Baja",'Mapa final'!$AA$49="Leve"),CONCATENATE("R8C",'Mapa final'!$O$49),"")</f>
        <v/>
      </c>
      <c r="M53" s="78" t="str">
        <f>IF(AND('Mapa final'!$Y$50="Muy Baja",'Mapa final'!$AA$50="Leve"),CONCATENATE("R8C",'Mapa final'!$O$50),"")</f>
        <v/>
      </c>
      <c r="N53" s="78" t="str">
        <f>IF(AND('Mapa final'!$Y$51="Muy Baja",'Mapa final'!$AA$51="Leve"),CONCATENATE("R8C",'Mapa final'!$O$51),"")</f>
        <v/>
      </c>
      <c r="O53" s="79" t="str">
        <f>IF(AND('Mapa final'!$Y$52="Muy Baja",'Mapa final'!$AA$52="Leve"),CONCATENATE("R8C",'Mapa final'!$O$52),"")</f>
        <v/>
      </c>
      <c r="P53" s="77" t="str">
        <f>IF(AND('Mapa final'!$Y$47="Muy Baja",'Mapa final'!$AA$47="Menor"),CONCATENATE("R8C",'Mapa final'!$O$47),"")</f>
        <v/>
      </c>
      <c r="Q53" s="78" t="str">
        <f>IF(AND('Mapa final'!$Y$48="Muy Baja",'Mapa final'!$AA$48="Menor"),CONCATENATE("R8C",'Mapa final'!$O$48),"")</f>
        <v/>
      </c>
      <c r="R53" s="78" t="str">
        <f>IF(AND('Mapa final'!$Y$49="Muy Baja",'Mapa final'!$AA$49="Menor"),CONCATENATE("R8C",'Mapa final'!$O$49),"")</f>
        <v/>
      </c>
      <c r="S53" s="78" t="str">
        <f>IF(AND('Mapa final'!$Y$50="Muy Baja",'Mapa final'!$AA$50="Menor"),CONCATENATE("R8C",'Mapa final'!$O$50),"")</f>
        <v/>
      </c>
      <c r="T53" s="78" t="str">
        <f>IF(AND('Mapa final'!$Y$51="Muy Baja",'Mapa final'!$AA$51="Menor"),CONCATENATE("R8C",'Mapa final'!$O$51),"")</f>
        <v/>
      </c>
      <c r="U53" s="79" t="str">
        <f>IF(AND('Mapa final'!$Y$52="Muy Baja",'Mapa final'!$AA$52="Menor"),CONCATENATE("R8C",'Mapa final'!$O$52),"")</f>
        <v/>
      </c>
      <c r="V53" s="68" t="str">
        <f>IF(AND('Mapa final'!$Y$47="Muy Baja",'Mapa final'!$AA$47="Moderado"),CONCATENATE("R8C",'Mapa final'!$O$47),"")</f>
        <v/>
      </c>
      <c r="W53" s="69" t="str">
        <f>IF(AND('Mapa final'!$Y$48="Muy Baja",'Mapa final'!$AA$48="Moderado"),CONCATENATE("R8C",'Mapa final'!$O$48),"")</f>
        <v/>
      </c>
      <c r="X53" s="69" t="str">
        <f>IF(AND('Mapa final'!$Y$49="Muy Baja",'Mapa final'!$AA$49="Moderado"),CONCATENATE("R8C",'Mapa final'!$O$49),"")</f>
        <v/>
      </c>
      <c r="Y53" s="69" t="str">
        <f>IF(AND('Mapa final'!$Y$50="Muy Baja",'Mapa final'!$AA$50="Moderado"),CONCATENATE("R8C",'Mapa final'!$O$50),"")</f>
        <v/>
      </c>
      <c r="Z53" s="69" t="str">
        <f>IF(AND('Mapa final'!$Y$51="Muy Baja",'Mapa final'!$AA$51="Moderado"),CONCATENATE("R8C",'Mapa final'!$O$51),"")</f>
        <v/>
      </c>
      <c r="AA53" s="70" t="str">
        <f>IF(AND('Mapa final'!$Y$52="Muy Baja",'Mapa final'!$AA$52="Moderado"),CONCATENATE("R8C",'Mapa final'!$O$52),"")</f>
        <v/>
      </c>
      <c r="AB53" s="52" t="str">
        <f>IF(AND('Mapa final'!$Y$47="Muy Baja",'Mapa final'!$AA$47="Mayor"),CONCATENATE("R8C",'Mapa final'!$O$47),"")</f>
        <v/>
      </c>
      <c r="AC53" s="53" t="str">
        <f>IF(AND('Mapa final'!$Y$48="Muy Baja",'Mapa final'!$AA$48="Mayor"),CONCATENATE("R8C",'Mapa final'!$O$48),"")</f>
        <v/>
      </c>
      <c r="AD53" s="58" t="str">
        <f>IF(AND('Mapa final'!$Y$49="Muy Baja",'Mapa final'!$AA$49="Mayor"),CONCATENATE("R8C",'Mapa final'!$O$49),"")</f>
        <v/>
      </c>
      <c r="AE53" s="58" t="str">
        <f>IF(AND('Mapa final'!$Y$50="Muy Baja",'Mapa final'!$AA$50="Mayor"),CONCATENATE("R8C",'Mapa final'!$O$50),"")</f>
        <v/>
      </c>
      <c r="AF53" s="58" t="str">
        <f>IF(AND('Mapa final'!$Y$51="Muy Baja",'Mapa final'!$AA$51="Mayor"),CONCATENATE("R8C",'Mapa final'!$O$51),"")</f>
        <v/>
      </c>
      <c r="AG53" s="54" t="str">
        <f>IF(AND('Mapa final'!$Y$52="Muy Baja",'Mapa final'!$AA$52="Mayor"),CONCATENATE("R8C",'Mapa final'!$O$52),"")</f>
        <v/>
      </c>
      <c r="AH53" s="55" t="str">
        <f>IF(AND('Mapa final'!$Y$47="Muy Baja",'Mapa final'!$AA$47="Catastrófico"),CONCATENATE("R8C",'Mapa final'!$O$47),"")</f>
        <v/>
      </c>
      <c r="AI53" s="56" t="str">
        <f>IF(AND('Mapa final'!$Y$48="Muy Baja",'Mapa final'!$AA$48="Catastrófico"),CONCATENATE("R8C",'Mapa final'!$O$48),"")</f>
        <v/>
      </c>
      <c r="AJ53" s="56" t="str">
        <f>IF(AND('Mapa final'!$Y$49="Muy Baja",'Mapa final'!$AA$49="Catastrófico"),CONCATENATE("R8C",'Mapa final'!$O$49),"")</f>
        <v/>
      </c>
      <c r="AK53" s="56" t="str">
        <f>IF(AND('Mapa final'!$Y$50="Muy Baja",'Mapa final'!$AA$50="Catastrófico"),CONCATENATE("R8C",'Mapa final'!$O$50),"")</f>
        <v/>
      </c>
      <c r="AL53" s="56" t="str">
        <f>IF(AND('Mapa final'!$Y$51="Muy Baja",'Mapa final'!$AA$51="Catastrófico"),CONCATENATE("R8C",'Mapa final'!$O$51),"")</f>
        <v/>
      </c>
      <c r="AM53" s="57" t="str">
        <f>IF(AND('Mapa final'!$Y$52="Muy Baja",'Mapa final'!$AA$52="Catastrófico"),CONCATENATE("R8C",'Mapa final'!$O$52),"")</f>
        <v/>
      </c>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row>
    <row r="54" spans="1:80" ht="15" customHeight="1" x14ac:dyDescent="0.45">
      <c r="A54" s="84"/>
      <c r="B54" s="250"/>
      <c r="C54" s="250"/>
      <c r="D54" s="251"/>
      <c r="E54" s="351"/>
      <c r="F54" s="352"/>
      <c r="G54" s="352"/>
      <c r="H54" s="352"/>
      <c r="I54" s="367"/>
      <c r="J54" s="77" t="str">
        <f>IF(AND('Mapa final'!$Y$53="Muy Baja",'Mapa final'!$AA$53="Leve"),CONCATENATE("R9C",'Mapa final'!$O$53),"")</f>
        <v/>
      </c>
      <c r="K54" s="78" t="str">
        <f>IF(AND('Mapa final'!$Y$54="Muy Baja",'Mapa final'!$AA$54="Leve"),CONCATENATE("R9C",'Mapa final'!$O$54),"")</f>
        <v/>
      </c>
      <c r="L54" s="78" t="str">
        <f>IF(AND('Mapa final'!$Y$55="Muy Baja",'Mapa final'!$AA$55="Leve"),CONCATENATE("R9C",'Mapa final'!$O$55),"")</f>
        <v/>
      </c>
      <c r="M54" s="78" t="str">
        <f>IF(AND('Mapa final'!$Y$56="Muy Baja",'Mapa final'!$AA$56="Leve"),CONCATENATE("R9C",'Mapa final'!$O$56),"")</f>
        <v/>
      </c>
      <c r="N54" s="78" t="str">
        <f>IF(AND('Mapa final'!$Y$57="Muy Baja",'Mapa final'!$AA$57="Leve"),CONCATENATE("R9C",'Mapa final'!$O$57),"")</f>
        <v/>
      </c>
      <c r="O54" s="79" t="str">
        <f>IF(AND('Mapa final'!$Y$58="Muy Baja",'Mapa final'!$AA$58="Leve"),CONCATENATE("R9C",'Mapa final'!$O$58),"")</f>
        <v/>
      </c>
      <c r="P54" s="77" t="str">
        <f>IF(AND('Mapa final'!$Y$53="Muy Baja",'Mapa final'!$AA$53="Menor"),CONCATENATE("R9C",'Mapa final'!$O$53),"")</f>
        <v/>
      </c>
      <c r="Q54" s="78" t="str">
        <f>IF(AND('Mapa final'!$Y$54="Muy Baja",'Mapa final'!$AA$54="Menor"),CONCATENATE("R9C",'Mapa final'!$O$54),"")</f>
        <v/>
      </c>
      <c r="R54" s="78" t="str">
        <f>IF(AND('Mapa final'!$Y$55="Muy Baja",'Mapa final'!$AA$55="Menor"),CONCATENATE("R9C",'Mapa final'!$O$55),"")</f>
        <v/>
      </c>
      <c r="S54" s="78" t="str">
        <f>IF(AND('Mapa final'!$Y$56="Muy Baja",'Mapa final'!$AA$56="Menor"),CONCATENATE("R9C",'Mapa final'!$O$56),"")</f>
        <v/>
      </c>
      <c r="T54" s="78" t="str">
        <f>IF(AND('Mapa final'!$Y$57="Muy Baja",'Mapa final'!$AA$57="Menor"),CONCATENATE("R9C",'Mapa final'!$O$57),"")</f>
        <v/>
      </c>
      <c r="U54" s="79" t="str">
        <f>IF(AND('Mapa final'!$Y$58="Muy Baja",'Mapa final'!$AA$58="Menor"),CONCATENATE("R9C",'Mapa final'!$O$58),"")</f>
        <v/>
      </c>
      <c r="V54" s="68" t="str">
        <f>IF(AND('Mapa final'!$Y$53="Muy Baja",'Mapa final'!$AA$53="Moderado"),CONCATENATE("R9C",'Mapa final'!$O$53),"")</f>
        <v/>
      </c>
      <c r="W54" s="69" t="str">
        <f>IF(AND('Mapa final'!$Y$54="Muy Baja",'Mapa final'!$AA$54="Moderado"),CONCATENATE("R9C",'Mapa final'!$O$54),"")</f>
        <v/>
      </c>
      <c r="X54" s="69" t="str">
        <f>IF(AND('Mapa final'!$Y$55="Muy Baja",'Mapa final'!$AA$55="Moderado"),CONCATENATE("R9C",'Mapa final'!$O$55),"")</f>
        <v/>
      </c>
      <c r="Y54" s="69" t="str">
        <f>IF(AND('Mapa final'!$Y$56="Muy Baja",'Mapa final'!$AA$56="Moderado"),CONCATENATE("R9C",'Mapa final'!$O$56),"")</f>
        <v/>
      </c>
      <c r="Z54" s="69" t="str">
        <f>IF(AND('Mapa final'!$Y$57="Muy Baja",'Mapa final'!$AA$57="Moderado"),CONCATENATE("R9C",'Mapa final'!$O$57),"")</f>
        <v/>
      </c>
      <c r="AA54" s="70" t="str">
        <f>IF(AND('Mapa final'!$Y$58="Muy Baja",'Mapa final'!$AA$58="Moderado"),CONCATENATE("R9C",'Mapa final'!$O$58),"")</f>
        <v/>
      </c>
      <c r="AB54" s="52" t="str">
        <f>IF(AND('Mapa final'!$Y$53="Muy Baja",'Mapa final'!$AA$53="Mayor"),CONCATENATE("R9C",'Mapa final'!$O$53),"")</f>
        <v/>
      </c>
      <c r="AC54" s="53" t="str">
        <f>IF(AND('Mapa final'!$Y$54="Muy Baja",'Mapa final'!$AA$54="Mayor"),CONCATENATE("R9C",'Mapa final'!$O$54),"")</f>
        <v/>
      </c>
      <c r="AD54" s="58" t="str">
        <f>IF(AND('Mapa final'!$Y$55="Muy Baja",'Mapa final'!$AA$55="Mayor"),CONCATENATE("R9C",'Mapa final'!$O$55),"")</f>
        <v/>
      </c>
      <c r="AE54" s="58" t="str">
        <f>IF(AND('Mapa final'!$Y$56="Muy Baja",'Mapa final'!$AA$56="Mayor"),CONCATENATE("R9C",'Mapa final'!$O$56),"")</f>
        <v/>
      </c>
      <c r="AF54" s="58" t="str">
        <f>IF(AND('Mapa final'!$Y$57="Muy Baja",'Mapa final'!$AA$57="Mayor"),CONCATENATE("R9C",'Mapa final'!$O$57),"")</f>
        <v/>
      </c>
      <c r="AG54" s="54" t="str">
        <f>IF(AND('Mapa final'!$Y$58="Muy Baja",'Mapa final'!$AA$58="Mayor"),CONCATENATE("R9C",'Mapa final'!$O$58),"")</f>
        <v/>
      </c>
      <c r="AH54" s="55" t="str">
        <f>IF(AND('Mapa final'!$Y$53="Muy Baja",'Mapa final'!$AA$53="Catastrófico"),CONCATENATE("R9C",'Mapa final'!$O$53),"")</f>
        <v/>
      </c>
      <c r="AI54" s="56" t="str">
        <f>IF(AND('Mapa final'!$Y$54="Muy Baja",'Mapa final'!$AA$54="Catastrófico"),CONCATENATE("R9C",'Mapa final'!$O$54),"")</f>
        <v/>
      </c>
      <c r="AJ54" s="56" t="str">
        <f>IF(AND('Mapa final'!$Y$55="Muy Baja",'Mapa final'!$AA$55="Catastrófico"),CONCATENATE("R9C",'Mapa final'!$O$55),"")</f>
        <v/>
      </c>
      <c r="AK54" s="56" t="str">
        <f>IF(AND('Mapa final'!$Y$56="Muy Baja",'Mapa final'!$AA$56="Catastrófico"),CONCATENATE("R9C",'Mapa final'!$O$56),"")</f>
        <v/>
      </c>
      <c r="AL54" s="56" t="str">
        <f>IF(AND('Mapa final'!$Y$57="Muy Baja",'Mapa final'!$AA$57="Catastrófico"),CONCATENATE("R9C",'Mapa final'!$O$57),"")</f>
        <v/>
      </c>
      <c r="AM54" s="57" t="str">
        <f>IF(AND('Mapa final'!$Y$58="Muy Baja",'Mapa final'!$AA$58="Catastrófico"),CONCATENATE("R9C",'Mapa final'!$O$58),"")</f>
        <v/>
      </c>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row>
    <row r="55" spans="1:80" ht="15.75" customHeight="1" thickBot="1" x14ac:dyDescent="0.5">
      <c r="A55" s="84"/>
      <c r="B55" s="250"/>
      <c r="C55" s="250"/>
      <c r="D55" s="251"/>
      <c r="E55" s="353"/>
      <c r="F55" s="354"/>
      <c r="G55" s="354"/>
      <c r="H55" s="354"/>
      <c r="I55" s="368"/>
      <c r="J55" s="80" t="str">
        <f>IF(AND('Mapa final'!$Y$59="Muy Baja",'Mapa final'!$AA$59="Leve"),CONCATENATE("R10C",'Mapa final'!$O$59),"")</f>
        <v/>
      </c>
      <c r="K55" s="81" t="str">
        <f>IF(AND('Mapa final'!$Y$60="Muy Baja",'Mapa final'!$AA$60="Leve"),CONCATENATE("R10C",'Mapa final'!$O$60),"")</f>
        <v/>
      </c>
      <c r="L55" s="81" t="str">
        <f>IF(AND('Mapa final'!$Y$61="Muy Baja",'Mapa final'!$AA$61="Leve"),CONCATENATE("R10C",'Mapa final'!$O$61),"")</f>
        <v/>
      </c>
      <c r="M55" s="81" t="str">
        <f>IF(AND('Mapa final'!$Y$62="Muy Baja",'Mapa final'!$AA$62="Leve"),CONCATENATE("R10C",'Mapa final'!$O$62),"")</f>
        <v/>
      </c>
      <c r="N55" s="81" t="str">
        <f>IF(AND('Mapa final'!$Y$63="Muy Baja",'Mapa final'!$AA$63="Leve"),CONCATENATE("R10C",'Mapa final'!$O$63),"")</f>
        <v/>
      </c>
      <c r="O55" s="82" t="str">
        <f>IF(AND('Mapa final'!$Y$64="Muy Baja",'Mapa final'!$AA$64="Leve"),CONCATENATE("R10C",'Mapa final'!$O$64),"")</f>
        <v/>
      </c>
      <c r="P55" s="80" t="str">
        <f>IF(AND('Mapa final'!$Y$59="Muy Baja",'Mapa final'!$AA$59="Menor"),CONCATENATE("R10C",'Mapa final'!$O$59),"")</f>
        <v/>
      </c>
      <c r="Q55" s="81" t="str">
        <f>IF(AND('Mapa final'!$Y$60="Muy Baja",'Mapa final'!$AA$60="Menor"),CONCATENATE("R10C",'Mapa final'!$O$60),"")</f>
        <v/>
      </c>
      <c r="R55" s="81" t="str">
        <f>IF(AND('Mapa final'!$Y$61="Muy Baja",'Mapa final'!$AA$61="Menor"),CONCATENATE("R10C",'Mapa final'!$O$61),"")</f>
        <v/>
      </c>
      <c r="S55" s="81" t="str">
        <f>IF(AND('Mapa final'!$Y$62="Muy Baja",'Mapa final'!$AA$62="Menor"),CONCATENATE("R10C",'Mapa final'!$O$62),"")</f>
        <v/>
      </c>
      <c r="T55" s="81" t="str">
        <f>IF(AND('Mapa final'!$Y$63="Muy Baja",'Mapa final'!$AA$63="Menor"),CONCATENATE("R10C",'Mapa final'!$O$63),"")</f>
        <v/>
      </c>
      <c r="U55" s="82" t="str">
        <f>IF(AND('Mapa final'!$Y$64="Muy Baja",'Mapa final'!$AA$64="Menor"),CONCATENATE("R10C",'Mapa final'!$O$64),"")</f>
        <v/>
      </c>
      <c r="V55" s="71" t="str">
        <f>IF(AND('Mapa final'!$Y$59="Muy Baja",'Mapa final'!$AA$59="Moderado"),CONCATENATE("R10C",'Mapa final'!$O$59),"")</f>
        <v/>
      </c>
      <c r="W55" s="72" t="str">
        <f>IF(AND('Mapa final'!$Y$60="Muy Baja",'Mapa final'!$AA$60="Moderado"),CONCATENATE("R10C",'Mapa final'!$O$60),"")</f>
        <v/>
      </c>
      <c r="X55" s="72" t="str">
        <f>IF(AND('Mapa final'!$Y$61="Muy Baja",'Mapa final'!$AA$61="Moderado"),CONCATENATE("R10C",'Mapa final'!$O$61),"")</f>
        <v/>
      </c>
      <c r="Y55" s="72" t="str">
        <f>IF(AND('Mapa final'!$Y$62="Muy Baja",'Mapa final'!$AA$62="Moderado"),CONCATENATE("R10C",'Mapa final'!$O$62),"")</f>
        <v/>
      </c>
      <c r="Z55" s="72" t="str">
        <f>IF(AND('Mapa final'!$Y$63="Muy Baja",'Mapa final'!$AA$63="Moderado"),CONCATENATE("R10C",'Mapa final'!$O$63),"")</f>
        <v/>
      </c>
      <c r="AA55" s="73" t="str">
        <f>IF(AND('Mapa final'!$Y$64="Muy Baja",'Mapa final'!$AA$64="Moderado"),CONCATENATE("R10C",'Mapa final'!$O$64),"")</f>
        <v/>
      </c>
      <c r="AB55" s="59" t="str">
        <f>IF(AND('Mapa final'!$Y$59="Muy Baja",'Mapa final'!$AA$59="Mayor"),CONCATENATE("R10C",'Mapa final'!$O$59),"")</f>
        <v/>
      </c>
      <c r="AC55" s="60" t="str">
        <f>IF(AND('Mapa final'!$Y$60="Muy Baja",'Mapa final'!$AA$60="Mayor"),CONCATENATE("R10C",'Mapa final'!$O$60),"")</f>
        <v/>
      </c>
      <c r="AD55" s="60" t="str">
        <f>IF(AND('Mapa final'!$Y$61="Muy Baja",'Mapa final'!$AA$61="Mayor"),CONCATENATE("R10C",'Mapa final'!$O$61),"")</f>
        <v/>
      </c>
      <c r="AE55" s="60" t="str">
        <f>IF(AND('Mapa final'!$Y$62="Muy Baja",'Mapa final'!$AA$62="Mayor"),CONCATENATE("R10C",'Mapa final'!$O$62),"")</f>
        <v/>
      </c>
      <c r="AF55" s="60" t="str">
        <f>IF(AND('Mapa final'!$Y$63="Muy Baja",'Mapa final'!$AA$63="Mayor"),CONCATENATE("R10C",'Mapa final'!$O$63),"")</f>
        <v/>
      </c>
      <c r="AG55" s="61" t="str">
        <f>IF(AND('Mapa final'!$Y$64="Muy Baja",'Mapa final'!$AA$64="Mayor"),CONCATENATE("R10C",'Mapa final'!$O$64),"")</f>
        <v/>
      </c>
      <c r="AH55" s="62" t="str">
        <f>IF(AND('Mapa final'!$Y$59="Muy Baja",'Mapa final'!$AA$59="Catastrófico"),CONCATENATE("R10C",'Mapa final'!$O$59),"")</f>
        <v/>
      </c>
      <c r="AI55" s="63" t="str">
        <f>IF(AND('Mapa final'!$Y$60="Muy Baja",'Mapa final'!$AA$60="Catastrófico"),CONCATENATE("R10C",'Mapa final'!$O$60),"")</f>
        <v/>
      </c>
      <c r="AJ55" s="63" t="str">
        <f>IF(AND('Mapa final'!$Y$61="Muy Baja",'Mapa final'!$AA$61="Catastrófico"),CONCATENATE("R10C",'Mapa final'!$O$61),"")</f>
        <v/>
      </c>
      <c r="AK55" s="63" t="str">
        <f>IF(AND('Mapa final'!$Y$62="Muy Baja",'Mapa final'!$AA$62="Catastrófico"),CONCATENATE("R10C",'Mapa final'!$O$62),"")</f>
        <v/>
      </c>
      <c r="AL55" s="63" t="str">
        <f>IF(AND('Mapa final'!$Y$63="Muy Baja",'Mapa final'!$AA$63="Catastrófico"),CONCATENATE("R10C",'Mapa final'!$O$63),"")</f>
        <v/>
      </c>
      <c r="AM55" s="64" t="str">
        <f>IF(AND('Mapa final'!$Y$64="Muy Baja",'Mapa final'!$AA$64="Catastrófico"),CONCATENATE("R10C",'Mapa final'!$O$64),"")</f>
        <v/>
      </c>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row>
    <row r="56" spans="1:80" x14ac:dyDescent="0.4">
      <c r="A56" s="84"/>
      <c r="B56" s="84"/>
      <c r="C56" s="84"/>
      <c r="D56" s="84"/>
      <c r="E56" s="84"/>
      <c r="F56" s="84"/>
      <c r="G56" s="84"/>
      <c r="H56" s="84"/>
      <c r="I56" s="84"/>
      <c r="J56" s="347" t="s">
        <v>112</v>
      </c>
      <c r="K56" s="348"/>
      <c r="L56" s="348"/>
      <c r="M56" s="348"/>
      <c r="N56" s="348"/>
      <c r="O56" s="366"/>
      <c r="P56" s="347" t="s">
        <v>111</v>
      </c>
      <c r="Q56" s="348"/>
      <c r="R56" s="348"/>
      <c r="S56" s="348"/>
      <c r="T56" s="348"/>
      <c r="U56" s="366"/>
      <c r="V56" s="347" t="s">
        <v>110</v>
      </c>
      <c r="W56" s="348"/>
      <c r="X56" s="348"/>
      <c r="Y56" s="348"/>
      <c r="Z56" s="348"/>
      <c r="AA56" s="366"/>
      <c r="AB56" s="347" t="s">
        <v>109</v>
      </c>
      <c r="AC56" s="387"/>
      <c r="AD56" s="348"/>
      <c r="AE56" s="348"/>
      <c r="AF56" s="348"/>
      <c r="AG56" s="366"/>
      <c r="AH56" s="347" t="s">
        <v>108</v>
      </c>
      <c r="AI56" s="348"/>
      <c r="AJ56" s="348"/>
      <c r="AK56" s="348"/>
      <c r="AL56" s="348"/>
      <c r="AM56" s="366"/>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row>
    <row r="57" spans="1:80" x14ac:dyDescent="0.4">
      <c r="A57" s="84"/>
      <c r="B57" s="84"/>
      <c r="C57" s="84"/>
      <c r="D57" s="84"/>
      <c r="E57" s="84"/>
      <c r="F57" s="84"/>
      <c r="G57" s="84"/>
      <c r="H57" s="84"/>
      <c r="I57" s="84"/>
      <c r="J57" s="351"/>
      <c r="K57" s="352"/>
      <c r="L57" s="352"/>
      <c r="M57" s="352"/>
      <c r="N57" s="352"/>
      <c r="O57" s="367"/>
      <c r="P57" s="351"/>
      <c r="Q57" s="352"/>
      <c r="R57" s="352"/>
      <c r="S57" s="352"/>
      <c r="T57" s="352"/>
      <c r="U57" s="367"/>
      <c r="V57" s="351"/>
      <c r="W57" s="352"/>
      <c r="X57" s="352"/>
      <c r="Y57" s="352"/>
      <c r="Z57" s="352"/>
      <c r="AA57" s="367"/>
      <c r="AB57" s="351"/>
      <c r="AC57" s="352"/>
      <c r="AD57" s="352"/>
      <c r="AE57" s="352"/>
      <c r="AF57" s="352"/>
      <c r="AG57" s="367"/>
      <c r="AH57" s="351"/>
      <c r="AI57" s="352"/>
      <c r="AJ57" s="352"/>
      <c r="AK57" s="352"/>
      <c r="AL57" s="352"/>
      <c r="AM57" s="367"/>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row>
    <row r="58" spans="1:80" x14ac:dyDescent="0.4">
      <c r="A58" s="84"/>
      <c r="B58" s="84"/>
      <c r="C58" s="84"/>
      <c r="D58" s="84"/>
      <c r="E58" s="84"/>
      <c r="F58" s="84"/>
      <c r="G58" s="84"/>
      <c r="H58" s="84"/>
      <c r="I58" s="84"/>
      <c r="J58" s="351"/>
      <c r="K58" s="352"/>
      <c r="L58" s="352"/>
      <c r="M58" s="352"/>
      <c r="N58" s="352"/>
      <c r="O58" s="367"/>
      <c r="P58" s="351"/>
      <c r="Q58" s="352"/>
      <c r="R58" s="352"/>
      <c r="S58" s="352"/>
      <c r="T58" s="352"/>
      <c r="U58" s="367"/>
      <c r="V58" s="351"/>
      <c r="W58" s="352"/>
      <c r="X58" s="352"/>
      <c r="Y58" s="352"/>
      <c r="Z58" s="352"/>
      <c r="AA58" s="367"/>
      <c r="AB58" s="351"/>
      <c r="AC58" s="352"/>
      <c r="AD58" s="352"/>
      <c r="AE58" s="352"/>
      <c r="AF58" s="352"/>
      <c r="AG58" s="367"/>
      <c r="AH58" s="351"/>
      <c r="AI58" s="352"/>
      <c r="AJ58" s="352"/>
      <c r="AK58" s="352"/>
      <c r="AL58" s="352"/>
      <c r="AM58" s="367"/>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row>
    <row r="59" spans="1:80" x14ac:dyDescent="0.4">
      <c r="A59" s="84"/>
      <c r="B59" s="84"/>
      <c r="C59" s="84"/>
      <c r="D59" s="84"/>
      <c r="E59" s="84"/>
      <c r="F59" s="84"/>
      <c r="G59" s="84"/>
      <c r="H59" s="84"/>
      <c r="I59" s="84"/>
      <c r="J59" s="351"/>
      <c r="K59" s="352"/>
      <c r="L59" s="352"/>
      <c r="M59" s="352"/>
      <c r="N59" s="352"/>
      <c r="O59" s="367"/>
      <c r="P59" s="351"/>
      <c r="Q59" s="352"/>
      <c r="R59" s="352"/>
      <c r="S59" s="352"/>
      <c r="T59" s="352"/>
      <c r="U59" s="367"/>
      <c r="V59" s="351"/>
      <c r="W59" s="352"/>
      <c r="X59" s="352"/>
      <c r="Y59" s="352"/>
      <c r="Z59" s="352"/>
      <c r="AA59" s="367"/>
      <c r="AB59" s="351"/>
      <c r="AC59" s="352"/>
      <c r="AD59" s="352"/>
      <c r="AE59" s="352"/>
      <c r="AF59" s="352"/>
      <c r="AG59" s="367"/>
      <c r="AH59" s="351"/>
      <c r="AI59" s="352"/>
      <c r="AJ59" s="352"/>
      <c r="AK59" s="352"/>
      <c r="AL59" s="352"/>
      <c r="AM59" s="367"/>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row>
    <row r="60" spans="1:80" x14ac:dyDescent="0.4">
      <c r="A60" s="84"/>
      <c r="B60" s="84"/>
      <c r="C60" s="84"/>
      <c r="D60" s="84"/>
      <c r="E60" s="84"/>
      <c r="F60" s="84"/>
      <c r="G60" s="84"/>
      <c r="H60" s="84"/>
      <c r="I60" s="84"/>
      <c r="J60" s="351"/>
      <c r="K60" s="352"/>
      <c r="L60" s="352"/>
      <c r="M60" s="352"/>
      <c r="N60" s="352"/>
      <c r="O60" s="367"/>
      <c r="P60" s="351"/>
      <c r="Q60" s="352"/>
      <c r="R60" s="352"/>
      <c r="S60" s="352"/>
      <c r="T60" s="352"/>
      <c r="U60" s="367"/>
      <c r="V60" s="351"/>
      <c r="W60" s="352"/>
      <c r="X60" s="352"/>
      <c r="Y60" s="352"/>
      <c r="Z60" s="352"/>
      <c r="AA60" s="367"/>
      <c r="AB60" s="351"/>
      <c r="AC60" s="352"/>
      <c r="AD60" s="352"/>
      <c r="AE60" s="352"/>
      <c r="AF60" s="352"/>
      <c r="AG60" s="367"/>
      <c r="AH60" s="351"/>
      <c r="AI60" s="352"/>
      <c r="AJ60" s="352"/>
      <c r="AK60" s="352"/>
      <c r="AL60" s="352"/>
      <c r="AM60" s="367"/>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row>
    <row r="61" spans="1:80" ht="15" thickBot="1" x14ac:dyDescent="0.45">
      <c r="A61" s="84"/>
      <c r="B61" s="84"/>
      <c r="C61" s="84"/>
      <c r="D61" s="84"/>
      <c r="E61" s="84"/>
      <c r="F61" s="84"/>
      <c r="G61" s="84"/>
      <c r="H61" s="84"/>
      <c r="I61" s="84"/>
      <c r="J61" s="353"/>
      <c r="K61" s="354"/>
      <c r="L61" s="354"/>
      <c r="M61" s="354"/>
      <c r="N61" s="354"/>
      <c r="O61" s="368"/>
      <c r="P61" s="353"/>
      <c r="Q61" s="354"/>
      <c r="R61" s="354"/>
      <c r="S61" s="354"/>
      <c r="T61" s="354"/>
      <c r="U61" s="368"/>
      <c r="V61" s="353"/>
      <c r="W61" s="354"/>
      <c r="X61" s="354"/>
      <c r="Y61" s="354"/>
      <c r="Z61" s="354"/>
      <c r="AA61" s="368"/>
      <c r="AB61" s="353"/>
      <c r="AC61" s="354"/>
      <c r="AD61" s="354"/>
      <c r="AE61" s="354"/>
      <c r="AF61" s="354"/>
      <c r="AG61" s="368"/>
      <c r="AH61" s="353"/>
      <c r="AI61" s="354"/>
      <c r="AJ61" s="354"/>
      <c r="AK61" s="354"/>
      <c r="AL61" s="354"/>
      <c r="AM61" s="368"/>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row>
    <row r="62" spans="1:80" x14ac:dyDescent="0.4">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row>
    <row r="63" spans="1:80" ht="15" customHeight="1" x14ac:dyDescent="0.4">
      <c r="A63" s="84"/>
      <c r="B63" s="88"/>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84"/>
      <c r="AV63" s="84"/>
      <c r="AW63" s="84"/>
      <c r="AX63" s="84"/>
      <c r="AY63" s="84"/>
      <c r="AZ63" s="84"/>
      <c r="BA63" s="84"/>
      <c r="BB63" s="84"/>
      <c r="BC63" s="84"/>
      <c r="BD63" s="84"/>
      <c r="BE63" s="84"/>
      <c r="BF63" s="84"/>
      <c r="BG63" s="84"/>
      <c r="BH63" s="84"/>
    </row>
    <row r="64" spans="1:80" ht="15" customHeight="1" x14ac:dyDescent="0.4">
      <c r="A64" s="84"/>
      <c r="B64" s="88"/>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c r="AQ64" s="88"/>
      <c r="AR64" s="88"/>
      <c r="AS64" s="88"/>
      <c r="AT64" s="88"/>
      <c r="AU64" s="84"/>
      <c r="AV64" s="84"/>
      <c r="AW64" s="84"/>
      <c r="AX64" s="84"/>
      <c r="AY64" s="84"/>
      <c r="AZ64" s="84"/>
      <c r="BA64" s="84"/>
      <c r="BB64" s="84"/>
      <c r="BC64" s="84"/>
      <c r="BD64" s="84"/>
      <c r="BE64" s="84"/>
      <c r="BF64" s="84"/>
      <c r="BG64" s="84"/>
      <c r="BH64" s="84"/>
    </row>
    <row r="65" spans="1:60" x14ac:dyDescent="0.4">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row>
    <row r="66" spans="1:60" x14ac:dyDescent="0.4">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row>
    <row r="67" spans="1:60" x14ac:dyDescent="0.4">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row>
    <row r="68" spans="1:60" x14ac:dyDescent="0.4">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row>
    <row r="69" spans="1:60" x14ac:dyDescent="0.4">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row>
    <row r="70" spans="1:60" x14ac:dyDescent="0.4">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row>
    <row r="71" spans="1:60" x14ac:dyDescent="0.4">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row>
    <row r="72" spans="1:60" x14ac:dyDescent="0.4">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row>
    <row r="73" spans="1:60" x14ac:dyDescent="0.4">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row>
    <row r="74" spans="1:60" x14ac:dyDescent="0.4">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row>
    <row r="75" spans="1:60" x14ac:dyDescent="0.4">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row>
    <row r="76" spans="1:60" x14ac:dyDescent="0.4">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row>
    <row r="77" spans="1:60" x14ac:dyDescent="0.4">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row>
    <row r="78" spans="1:60" x14ac:dyDescent="0.4">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row>
    <row r="79" spans="1:60" x14ac:dyDescent="0.4">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row>
    <row r="80" spans="1:60" x14ac:dyDescent="0.4">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row>
    <row r="81" spans="1:60" x14ac:dyDescent="0.4">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row>
    <row r="82" spans="1:60" x14ac:dyDescent="0.4">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row>
    <row r="83" spans="1:60" x14ac:dyDescent="0.4">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row>
    <row r="84" spans="1:60" x14ac:dyDescent="0.4">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row>
    <row r="85" spans="1:60" x14ac:dyDescent="0.4">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row>
    <row r="86" spans="1:60" x14ac:dyDescent="0.4">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row>
    <row r="87" spans="1:60" x14ac:dyDescent="0.4">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row>
    <row r="88" spans="1:60" x14ac:dyDescent="0.4">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row>
    <row r="89" spans="1:60" x14ac:dyDescent="0.4">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row>
    <row r="90" spans="1:60" x14ac:dyDescent="0.4">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row>
    <row r="91" spans="1:60" x14ac:dyDescent="0.4">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row>
    <row r="92" spans="1:60" x14ac:dyDescent="0.4">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row>
    <row r="93" spans="1:60" x14ac:dyDescent="0.4">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row>
    <row r="94" spans="1:60" x14ac:dyDescent="0.4">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row>
    <row r="95" spans="1:60" x14ac:dyDescent="0.4">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row>
    <row r="96" spans="1:60" x14ac:dyDescent="0.4">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row>
    <row r="97" spans="1:60" x14ac:dyDescent="0.4">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row>
    <row r="98" spans="1:60" x14ac:dyDescent="0.4">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row>
    <row r="99" spans="1:60" x14ac:dyDescent="0.4">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row>
    <row r="100" spans="1:60" x14ac:dyDescent="0.4">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row>
    <row r="101" spans="1:60" x14ac:dyDescent="0.4">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row>
    <row r="102" spans="1:60" x14ac:dyDescent="0.4">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row>
    <row r="103" spans="1:60" x14ac:dyDescent="0.4">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row>
    <row r="104" spans="1:60" x14ac:dyDescent="0.4">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row>
    <row r="105" spans="1:60" x14ac:dyDescent="0.4">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row>
    <row r="106" spans="1:60" x14ac:dyDescent="0.4">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row>
    <row r="107" spans="1:60" x14ac:dyDescent="0.4">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row>
    <row r="108" spans="1:60" x14ac:dyDescent="0.4">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row>
    <row r="109" spans="1:60" x14ac:dyDescent="0.4">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row>
    <row r="110" spans="1:60" x14ac:dyDescent="0.4">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row>
    <row r="111" spans="1:60" x14ac:dyDescent="0.4">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row>
    <row r="112" spans="1:60" x14ac:dyDescent="0.4">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row>
    <row r="113" spans="1:60" x14ac:dyDescent="0.4">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row>
    <row r="114" spans="1:60" x14ac:dyDescent="0.4">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row>
    <row r="115" spans="1:60" x14ac:dyDescent="0.4">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row>
    <row r="116" spans="1:60" x14ac:dyDescent="0.4">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row>
    <row r="117" spans="1:60" x14ac:dyDescent="0.4">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row>
    <row r="118" spans="1:60" x14ac:dyDescent="0.4">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row>
    <row r="119" spans="1:60" x14ac:dyDescent="0.4">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row>
    <row r="120" spans="1:60" x14ac:dyDescent="0.4">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row>
    <row r="121" spans="1:60" x14ac:dyDescent="0.4">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row>
    <row r="122" spans="1:60" x14ac:dyDescent="0.4">
      <c r="A122" s="84"/>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row>
    <row r="123" spans="1:60" x14ac:dyDescent="0.4">
      <c r="A123" s="84"/>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row>
    <row r="124" spans="1:60" x14ac:dyDescent="0.4">
      <c r="A124" s="84"/>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row>
    <row r="125" spans="1:60" x14ac:dyDescent="0.4">
      <c r="A125" s="84"/>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row>
    <row r="126" spans="1:60" x14ac:dyDescent="0.4">
      <c r="A126" s="84"/>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row>
    <row r="127" spans="1:60" x14ac:dyDescent="0.4">
      <c r="A127" s="84"/>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row>
    <row r="128" spans="1:60" x14ac:dyDescent="0.4">
      <c r="A128" s="84"/>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row>
    <row r="129" spans="1:60" x14ac:dyDescent="0.4">
      <c r="A129" s="84"/>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row>
    <row r="130" spans="1:60" x14ac:dyDescent="0.4">
      <c r="A130" s="84"/>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row>
    <row r="131" spans="1:60" x14ac:dyDescent="0.4">
      <c r="A131" s="84"/>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row>
    <row r="132" spans="1:60" x14ac:dyDescent="0.4">
      <c r="A132" s="84"/>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row>
    <row r="133" spans="1:60" x14ac:dyDescent="0.4">
      <c r="A133" s="84"/>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row>
    <row r="134" spans="1:60" x14ac:dyDescent="0.4">
      <c r="A134" s="84"/>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row>
    <row r="135" spans="1:60" x14ac:dyDescent="0.4">
      <c r="A135" s="84"/>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row>
    <row r="136" spans="1:60" x14ac:dyDescent="0.4">
      <c r="A136" s="84"/>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row>
    <row r="137" spans="1:60" x14ac:dyDescent="0.4">
      <c r="A137" s="84"/>
      <c r="B137" s="84"/>
      <c r="C137" s="84"/>
      <c r="D137" s="84"/>
      <c r="E137" s="84"/>
      <c r="F137" s="84"/>
      <c r="G137" s="84"/>
      <c r="H137" s="84"/>
      <c r="I137" s="84"/>
      <c r="J137" s="84"/>
      <c r="K137" s="84"/>
      <c r="L137" s="84"/>
      <c r="M137" s="84"/>
      <c r="N137" s="84"/>
      <c r="O137" s="84"/>
      <c r="P137" s="84"/>
      <c r="Q137" s="84"/>
      <c r="R137" s="84"/>
      <c r="S137" s="84"/>
      <c r="T137" s="84"/>
      <c r="U137" s="84"/>
      <c r="V137" s="84"/>
      <c r="W137" s="84"/>
      <c r="X137" s="84"/>
      <c r="Y137" s="84"/>
      <c r="Z137" s="84"/>
      <c r="AA137" s="84"/>
      <c r="AB137" s="84"/>
      <c r="AC137" s="84"/>
      <c r="AD137" s="84"/>
      <c r="AE137" s="84"/>
      <c r="AF137" s="84"/>
      <c r="AG137" s="84"/>
      <c r="AH137" s="84"/>
      <c r="AI137" s="84"/>
      <c r="AJ137" s="84"/>
      <c r="AK137" s="84"/>
      <c r="AL137" s="84"/>
      <c r="AM137" s="84"/>
      <c r="AN137" s="84"/>
      <c r="AO137" s="84"/>
      <c r="AP137" s="84"/>
      <c r="AQ137" s="84"/>
      <c r="AR137" s="84"/>
      <c r="AS137" s="84"/>
      <c r="AT137" s="84"/>
      <c r="AU137" s="84"/>
      <c r="AV137" s="84"/>
      <c r="AW137" s="84"/>
      <c r="AX137" s="84"/>
      <c r="AY137" s="84"/>
      <c r="AZ137" s="84"/>
      <c r="BA137" s="84"/>
      <c r="BB137" s="84"/>
      <c r="BC137" s="84"/>
      <c r="BD137" s="84"/>
      <c r="BE137" s="84"/>
      <c r="BF137" s="84"/>
      <c r="BG137" s="84"/>
      <c r="BH137" s="84"/>
    </row>
    <row r="138" spans="1:60" x14ac:dyDescent="0.4">
      <c r="A138" s="84"/>
      <c r="B138" s="84"/>
      <c r="C138" s="84"/>
      <c r="D138" s="84"/>
      <c r="E138" s="84"/>
      <c r="F138" s="84"/>
      <c r="G138" s="84"/>
      <c r="H138" s="84"/>
      <c r="I138" s="84"/>
      <c r="J138" s="84"/>
      <c r="K138" s="84"/>
      <c r="L138" s="84"/>
      <c r="M138" s="84"/>
      <c r="N138" s="84"/>
      <c r="O138" s="84"/>
      <c r="P138" s="84"/>
      <c r="Q138" s="84"/>
      <c r="R138" s="84"/>
      <c r="S138" s="84"/>
      <c r="T138" s="84"/>
      <c r="U138" s="84"/>
      <c r="V138" s="84"/>
      <c r="W138" s="84"/>
      <c r="X138" s="84"/>
      <c r="Y138" s="84"/>
      <c r="Z138" s="84"/>
      <c r="AA138" s="84"/>
      <c r="AB138" s="84"/>
      <c r="AC138" s="84"/>
      <c r="AD138" s="84"/>
      <c r="AE138" s="84"/>
      <c r="AF138" s="84"/>
      <c r="AG138" s="84"/>
      <c r="AH138" s="84"/>
      <c r="AI138" s="84"/>
      <c r="AJ138" s="84"/>
      <c r="AK138" s="84"/>
      <c r="AL138" s="84"/>
      <c r="AM138" s="84"/>
      <c r="AN138" s="84"/>
      <c r="AO138" s="84"/>
      <c r="AP138" s="84"/>
      <c r="AQ138" s="84"/>
      <c r="AR138" s="84"/>
      <c r="AS138" s="84"/>
      <c r="AT138" s="84"/>
      <c r="AU138" s="84"/>
      <c r="AV138" s="84"/>
      <c r="AW138" s="84"/>
      <c r="AX138" s="84"/>
      <c r="AY138" s="84"/>
      <c r="AZ138" s="84"/>
      <c r="BA138" s="84"/>
      <c r="BB138" s="84"/>
      <c r="BC138" s="84"/>
      <c r="BD138" s="84"/>
      <c r="BE138" s="84"/>
      <c r="BF138" s="84"/>
      <c r="BG138" s="84"/>
      <c r="BH138" s="84"/>
    </row>
    <row r="139" spans="1:60" x14ac:dyDescent="0.4">
      <c r="A139" s="84"/>
      <c r="B139" s="84"/>
      <c r="C139" s="84"/>
      <c r="D139" s="84"/>
      <c r="E139" s="84"/>
      <c r="F139" s="84"/>
      <c r="G139" s="84"/>
      <c r="H139" s="84"/>
      <c r="I139" s="84"/>
      <c r="J139" s="84"/>
      <c r="K139" s="84"/>
      <c r="L139" s="84"/>
      <c r="M139" s="84"/>
      <c r="N139" s="84"/>
      <c r="O139" s="84"/>
      <c r="P139" s="84"/>
      <c r="Q139" s="84"/>
      <c r="R139" s="84"/>
      <c r="S139" s="84"/>
      <c r="T139" s="84"/>
      <c r="U139" s="84"/>
      <c r="V139" s="84"/>
      <c r="W139" s="84"/>
      <c r="X139" s="84"/>
      <c r="Y139" s="84"/>
      <c r="Z139" s="84"/>
      <c r="AA139" s="84"/>
      <c r="AB139" s="84"/>
      <c r="AC139" s="84"/>
      <c r="AD139" s="84"/>
      <c r="AE139" s="84"/>
      <c r="AF139" s="84"/>
      <c r="AG139" s="84"/>
      <c r="AH139" s="84"/>
      <c r="AI139" s="84"/>
      <c r="AJ139" s="84"/>
      <c r="AK139" s="84"/>
      <c r="AL139" s="84"/>
      <c r="AM139" s="84"/>
      <c r="AN139" s="84"/>
      <c r="AO139" s="84"/>
      <c r="AP139" s="84"/>
      <c r="AQ139" s="84"/>
      <c r="AR139" s="84"/>
      <c r="AS139" s="84"/>
      <c r="AT139" s="84"/>
      <c r="AU139" s="84"/>
      <c r="AV139" s="84"/>
      <c r="AW139" s="84"/>
      <c r="AX139" s="84"/>
      <c r="AY139" s="84"/>
      <c r="AZ139" s="84"/>
      <c r="BA139" s="84"/>
      <c r="BB139" s="84"/>
      <c r="BC139" s="84"/>
      <c r="BD139" s="84"/>
      <c r="BE139" s="84"/>
      <c r="BF139" s="84"/>
      <c r="BG139" s="84"/>
      <c r="BH139" s="84"/>
    </row>
    <row r="140" spans="1:60" x14ac:dyDescent="0.4">
      <c r="A140" s="84"/>
      <c r="B140" s="84"/>
      <c r="C140" s="84"/>
      <c r="D140" s="84"/>
      <c r="E140" s="84"/>
      <c r="F140" s="84"/>
      <c r="G140" s="84"/>
      <c r="H140" s="84"/>
      <c r="I140" s="84"/>
      <c r="J140" s="84"/>
      <c r="K140" s="84"/>
      <c r="L140" s="84"/>
      <c r="M140" s="84"/>
      <c r="N140" s="84"/>
      <c r="O140" s="84"/>
      <c r="P140" s="84"/>
      <c r="Q140" s="84"/>
      <c r="R140" s="84"/>
      <c r="S140" s="84"/>
      <c r="T140" s="84"/>
      <c r="U140" s="84"/>
      <c r="V140" s="84"/>
      <c r="W140" s="84"/>
      <c r="X140" s="84"/>
      <c r="Y140" s="84"/>
      <c r="Z140" s="84"/>
      <c r="AA140" s="84"/>
      <c r="AB140" s="84"/>
      <c r="AC140" s="84"/>
      <c r="AD140" s="84"/>
      <c r="AE140" s="84"/>
      <c r="AF140" s="84"/>
      <c r="AG140" s="84"/>
      <c r="AH140" s="84"/>
      <c r="AI140" s="84"/>
      <c r="AJ140" s="84"/>
      <c r="AK140" s="84"/>
      <c r="AL140" s="84"/>
      <c r="AM140" s="84"/>
      <c r="AN140" s="84"/>
      <c r="AO140" s="84"/>
      <c r="AP140" s="84"/>
      <c r="AQ140" s="84"/>
      <c r="AR140" s="84"/>
      <c r="AS140" s="84"/>
      <c r="AT140" s="84"/>
      <c r="AU140" s="84"/>
      <c r="AV140" s="84"/>
      <c r="AW140" s="84"/>
      <c r="AX140" s="84"/>
      <c r="AY140" s="84"/>
      <c r="AZ140" s="84"/>
      <c r="BA140" s="84"/>
      <c r="BB140" s="84"/>
      <c r="BC140" s="84"/>
      <c r="BD140" s="84"/>
      <c r="BE140" s="84"/>
      <c r="BF140" s="84"/>
      <c r="BG140" s="84"/>
      <c r="BH140" s="84"/>
    </row>
    <row r="141" spans="1:60" x14ac:dyDescent="0.4">
      <c r="A141" s="84"/>
      <c r="B141" s="84"/>
      <c r="C141" s="84"/>
      <c r="D141" s="84"/>
      <c r="E141" s="84"/>
      <c r="F141" s="84"/>
      <c r="G141" s="84"/>
      <c r="H141" s="84"/>
      <c r="I141" s="84"/>
      <c r="J141" s="84"/>
      <c r="K141" s="84"/>
      <c r="L141" s="84"/>
      <c r="M141" s="84"/>
      <c r="N141" s="84"/>
      <c r="O141" s="84"/>
      <c r="P141" s="84"/>
      <c r="Q141" s="84"/>
      <c r="R141" s="84"/>
      <c r="S141" s="84"/>
      <c r="T141" s="84"/>
      <c r="U141" s="84"/>
      <c r="V141" s="84"/>
      <c r="W141" s="84"/>
      <c r="X141" s="84"/>
      <c r="Y141" s="84"/>
      <c r="Z141" s="84"/>
      <c r="AA141" s="84"/>
      <c r="AB141" s="84"/>
      <c r="AC141" s="84"/>
      <c r="AD141" s="84"/>
      <c r="AE141" s="84"/>
      <c r="AF141" s="84"/>
      <c r="AG141" s="84"/>
      <c r="AH141" s="84"/>
      <c r="AI141" s="84"/>
      <c r="AJ141" s="84"/>
      <c r="AK141" s="84"/>
      <c r="AL141" s="84"/>
      <c r="AM141" s="84"/>
      <c r="AN141" s="84"/>
      <c r="AO141" s="84"/>
      <c r="AP141" s="84"/>
      <c r="AQ141" s="84"/>
      <c r="AR141" s="84"/>
      <c r="AS141" s="84"/>
      <c r="AT141" s="84"/>
      <c r="AU141" s="84"/>
      <c r="AV141" s="84"/>
      <c r="AW141" s="84"/>
      <c r="AX141" s="84"/>
      <c r="AY141" s="84"/>
      <c r="AZ141" s="84"/>
      <c r="BA141" s="84"/>
      <c r="BB141" s="84"/>
      <c r="BC141" s="84"/>
      <c r="BD141" s="84"/>
      <c r="BE141" s="84"/>
      <c r="BF141" s="84"/>
      <c r="BG141" s="84"/>
      <c r="BH141" s="84"/>
    </row>
    <row r="142" spans="1:60" x14ac:dyDescent="0.4">
      <c r="A142" s="84"/>
      <c r="B142" s="84"/>
      <c r="C142" s="84"/>
      <c r="D142" s="84"/>
      <c r="E142" s="84"/>
      <c r="F142" s="84"/>
      <c r="G142" s="84"/>
      <c r="H142" s="84"/>
      <c r="I142" s="84"/>
      <c r="J142" s="84"/>
      <c r="K142" s="84"/>
      <c r="L142" s="84"/>
      <c r="M142" s="84"/>
      <c r="N142" s="84"/>
      <c r="O142" s="84"/>
      <c r="P142" s="84"/>
      <c r="Q142" s="84"/>
      <c r="R142" s="84"/>
      <c r="S142" s="84"/>
      <c r="T142" s="84"/>
      <c r="U142" s="84"/>
      <c r="V142" s="84"/>
      <c r="W142" s="84"/>
      <c r="X142" s="84"/>
      <c r="Y142" s="84"/>
      <c r="Z142" s="84"/>
      <c r="AA142" s="84"/>
      <c r="AB142" s="84"/>
      <c r="AC142" s="84"/>
      <c r="AD142" s="84"/>
      <c r="AE142" s="84"/>
      <c r="AF142" s="84"/>
      <c r="AG142" s="84"/>
      <c r="AH142" s="84"/>
      <c r="AI142" s="84"/>
      <c r="AJ142" s="84"/>
      <c r="AK142" s="84"/>
      <c r="AL142" s="84"/>
      <c r="AM142" s="84"/>
      <c r="AN142" s="84"/>
      <c r="AO142" s="84"/>
      <c r="AP142" s="84"/>
      <c r="AQ142" s="84"/>
      <c r="AR142" s="84"/>
      <c r="AS142" s="84"/>
      <c r="AT142" s="84"/>
      <c r="AU142" s="84"/>
      <c r="AV142" s="84"/>
      <c r="AW142" s="84"/>
      <c r="AX142" s="84"/>
      <c r="AY142" s="84"/>
      <c r="AZ142" s="84"/>
      <c r="BA142" s="84"/>
      <c r="BB142" s="84"/>
      <c r="BC142" s="84"/>
      <c r="BD142" s="84"/>
      <c r="BE142" s="84"/>
      <c r="BF142" s="84"/>
      <c r="BG142" s="84"/>
      <c r="BH142" s="84"/>
    </row>
    <row r="143" spans="1:60" x14ac:dyDescent="0.4">
      <c r="A143" s="84"/>
      <c r="B143" s="84"/>
      <c r="C143" s="84"/>
      <c r="D143" s="84"/>
      <c r="E143" s="84"/>
      <c r="F143" s="84"/>
      <c r="G143" s="84"/>
      <c r="H143" s="84"/>
      <c r="I143" s="84"/>
      <c r="J143" s="84"/>
      <c r="K143" s="84"/>
      <c r="L143" s="84"/>
      <c r="M143" s="84"/>
      <c r="N143" s="84"/>
      <c r="O143" s="84"/>
      <c r="P143" s="84"/>
      <c r="Q143" s="84"/>
      <c r="R143" s="84"/>
      <c r="S143" s="84"/>
      <c r="T143" s="84"/>
      <c r="U143" s="84"/>
      <c r="V143" s="84"/>
      <c r="W143" s="84"/>
      <c r="X143" s="84"/>
      <c r="Y143" s="84"/>
      <c r="Z143" s="84"/>
      <c r="AA143" s="84"/>
      <c r="AB143" s="84"/>
      <c r="AC143" s="84"/>
      <c r="AD143" s="84"/>
      <c r="AE143" s="84"/>
      <c r="AF143" s="84"/>
      <c r="AG143" s="84"/>
      <c r="AH143" s="84"/>
      <c r="AI143" s="84"/>
      <c r="AJ143" s="84"/>
      <c r="AK143" s="84"/>
      <c r="AL143" s="84"/>
      <c r="AM143" s="84"/>
      <c r="AN143" s="84"/>
      <c r="AO143" s="84"/>
      <c r="AP143" s="84"/>
      <c r="AQ143" s="84"/>
      <c r="AR143" s="84"/>
      <c r="AS143" s="84"/>
      <c r="AT143" s="84"/>
      <c r="AU143" s="84"/>
      <c r="AV143" s="84"/>
      <c r="AW143" s="84"/>
      <c r="AX143" s="84"/>
      <c r="AY143" s="84"/>
      <c r="AZ143" s="84"/>
      <c r="BA143" s="84"/>
      <c r="BB143" s="84"/>
      <c r="BC143" s="84"/>
      <c r="BD143" s="84"/>
      <c r="BE143" s="84"/>
      <c r="BF143" s="84"/>
      <c r="BG143" s="84"/>
      <c r="BH143" s="84"/>
    </row>
    <row r="144" spans="1:60" x14ac:dyDescent="0.4">
      <c r="A144" s="84"/>
      <c r="B144" s="84"/>
      <c r="C144" s="84"/>
      <c r="D144" s="84"/>
      <c r="E144" s="84"/>
      <c r="F144" s="84"/>
      <c r="G144" s="84"/>
      <c r="H144" s="84"/>
      <c r="I144" s="84"/>
      <c r="J144" s="84"/>
      <c r="K144" s="84"/>
      <c r="L144" s="84"/>
      <c r="M144" s="84"/>
      <c r="N144" s="84"/>
      <c r="O144" s="84"/>
      <c r="P144" s="84"/>
      <c r="Q144" s="84"/>
      <c r="R144" s="84"/>
      <c r="S144" s="84"/>
      <c r="T144" s="84"/>
      <c r="U144" s="84"/>
      <c r="V144" s="84"/>
      <c r="W144" s="84"/>
      <c r="X144" s="84"/>
      <c r="Y144" s="84"/>
      <c r="Z144" s="84"/>
      <c r="AA144" s="84"/>
      <c r="AB144" s="84"/>
      <c r="AC144" s="84"/>
      <c r="AD144" s="84"/>
      <c r="AE144" s="84"/>
      <c r="AF144" s="84"/>
      <c r="AG144" s="84"/>
      <c r="AH144" s="84"/>
      <c r="AI144" s="84"/>
      <c r="AJ144" s="84"/>
      <c r="AK144" s="84"/>
      <c r="AL144" s="84"/>
      <c r="AM144" s="84"/>
      <c r="AN144" s="84"/>
      <c r="AO144" s="84"/>
      <c r="AP144" s="84"/>
      <c r="AQ144" s="84"/>
      <c r="AR144" s="84"/>
      <c r="AS144" s="84"/>
      <c r="AT144" s="84"/>
      <c r="AU144" s="84"/>
      <c r="AV144" s="84"/>
      <c r="AW144" s="84"/>
      <c r="AX144" s="84"/>
      <c r="AY144" s="84"/>
      <c r="AZ144" s="84"/>
      <c r="BA144" s="84"/>
      <c r="BB144" s="84"/>
      <c r="BC144" s="84"/>
      <c r="BD144" s="84"/>
      <c r="BE144" s="84"/>
      <c r="BF144" s="84"/>
      <c r="BG144" s="84"/>
      <c r="BH144" s="84"/>
    </row>
    <row r="145" spans="1:60" x14ac:dyDescent="0.4">
      <c r="A145" s="84"/>
      <c r="B145" s="84"/>
      <c r="C145" s="84"/>
      <c r="D145" s="84"/>
      <c r="E145" s="84"/>
      <c r="F145" s="84"/>
      <c r="G145" s="84"/>
      <c r="H145" s="84"/>
      <c r="I145" s="84"/>
      <c r="J145" s="84"/>
      <c r="K145" s="84"/>
      <c r="L145" s="84"/>
      <c r="M145" s="84"/>
      <c r="N145" s="84"/>
      <c r="O145" s="84"/>
      <c r="P145" s="84"/>
      <c r="Q145" s="84"/>
      <c r="R145" s="84"/>
      <c r="S145" s="84"/>
      <c r="T145" s="84"/>
      <c r="U145" s="84"/>
      <c r="V145" s="84"/>
      <c r="W145" s="84"/>
      <c r="X145" s="84"/>
      <c r="Y145" s="84"/>
      <c r="Z145" s="84"/>
      <c r="AA145" s="84"/>
      <c r="AB145" s="84"/>
      <c r="AC145" s="84"/>
      <c r="AD145" s="84"/>
      <c r="AE145" s="84"/>
      <c r="AF145" s="84"/>
      <c r="AG145" s="84"/>
      <c r="AH145" s="84"/>
      <c r="AI145" s="84"/>
      <c r="AJ145" s="84"/>
      <c r="AK145" s="84"/>
      <c r="AL145" s="84"/>
      <c r="AM145" s="84"/>
      <c r="AN145" s="84"/>
      <c r="AO145" s="84"/>
      <c r="AP145" s="84"/>
      <c r="AQ145" s="84"/>
      <c r="AR145" s="84"/>
      <c r="AS145" s="84"/>
      <c r="AT145" s="84"/>
      <c r="AU145" s="84"/>
      <c r="AV145" s="84"/>
      <c r="AW145" s="84"/>
      <c r="AX145" s="84"/>
      <c r="AY145" s="84"/>
      <c r="AZ145" s="84"/>
      <c r="BA145" s="84"/>
      <c r="BB145" s="84"/>
      <c r="BC145" s="84"/>
      <c r="BD145" s="84"/>
      <c r="BE145" s="84"/>
      <c r="BF145" s="84"/>
      <c r="BG145" s="84"/>
      <c r="BH145" s="84"/>
    </row>
    <row r="146" spans="1:60" x14ac:dyDescent="0.4">
      <c r="A146" s="84"/>
      <c r="B146" s="84"/>
      <c r="C146" s="84"/>
      <c r="D146" s="84"/>
      <c r="E146" s="84"/>
      <c r="F146" s="84"/>
      <c r="G146" s="84"/>
      <c r="H146" s="84"/>
      <c r="I146" s="84"/>
      <c r="J146" s="84"/>
      <c r="K146" s="84"/>
      <c r="L146" s="84"/>
      <c r="M146" s="84"/>
      <c r="N146" s="84"/>
      <c r="O146" s="84"/>
      <c r="P146" s="84"/>
      <c r="Q146" s="84"/>
      <c r="R146" s="84"/>
      <c r="S146" s="84"/>
      <c r="T146" s="84"/>
      <c r="U146" s="84"/>
      <c r="V146" s="84"/>
      <c r="W146" s="84"/>
      <c r="X146" s="84"/>
      <c r="Y146" s="84"/>
      <c r="Z146" s="84"/>
      <c r="AA146" s="84"/>
      <c r="AB146" s="84"/>
      <c r="AC146" s="84"/>
      <c r="AD146" s="84"/>
      <c r="AE146" s="84"/>
      <c r="AF146" s="84"/>
      <c r="AG146" s="84"/>
      <c r="AH146" s="84"/>
      <c r="AI146" s="84"/>
      <c r="AJ146" s="84"/>
      <c r="AK146" s="84"/>
      <c r="AL146" s="84"/>
      <c r="AM146" s="84"/>
      <c r="AN146" s="84"/>
      <c r="AO146" s="84"/>
      <c r="AP146" s="84"/>
      <c r="AQ146" s="84"/>
      <c r="AR146" s="84"/>
      <c r="AS146" s="84"/>
      <c r="AT146" s="84"/>
      <c r="AU146" s="84"/>
      <c r="AV146" s="84"/>
      <c r="AW146" s="84"/>
      <c r="AX146" s="84"/>
      <c r="AY146" s="84"/>
      <c r="AZ146" s="84"/>
      <c r="BA146" s="84"/>
      <c r="BB146" s="84"/>
      <c r="BC146" s="84"/>
      <c r="BD146" s="84"/>
      <c r="BE146" s="84"/>
      <c r="BF146" s="84"/>
      <c r="BG146" s="84"/>
      <c r="BH146" s="84"/>
    </row>
    <row r="147" spans="1:60" x14ac:dyDescent="0.4">
      <c r="A147" s="84"/>
      <c r="B147" s="84"/>
      <c r="C147" s="84"/>
      <c r="D147" s="84"/>
      <c r="E147" s="84"/>
      <c r="F147" s="84"/>
      <c r="G147" s="84"/>
      <c r="H147" s="84"/>
      <c r="I147" s="84"/>
      <c r="J147" s="84"/>
      <c r="K147" s="84"/>
      <c r="L147" s="84"/>
      <c r="M147" s="84"/>
      <c r="N147" s="84"/>
      <c r="O147" s="84"/>
      <c r="P147" s="84"/>
      <c r="Q147" s="84"/>
      <c r="R147" s="84"/>
      <c r="S147" s="84"/>
      <c r="T147" s="84"/>
      <c r="U147" s="84"/>
      <c r="V147" s="84"/>
      <c r="W147" s="84"/>
      <c r="X147" s="84"/>
      <c r="Y147" s="84"/>
      <c r="Z147" s="84"/>
      <c r="AA147" s="84"/>
      <c r="AB147" s="84"/>
      <c r="AC147" s="84"/>
      <c r="AD147" s="84"/>
      <c r="AE147" s="84"/>
      <c r="AF147" s="84"/>
      <c r="AG147" s="84"/>
      <c r="AH147" s="84"/>
      <c r="AI147" s="84"/>
      <c r="AJ147" s="84"/>
      <c r="AK147" s="84"/>
      <c r="AL147" s="84"/>
      <c r="AM147" s="84"/>
      <c r="AN147" s="84"/>
      <c r="AO147" s="84"/>
      <c r="AP147" s="84"/>
      <c r="AQ147" s="84"/>
      <c r="AR147" s="84"/>
      <c r="AS147" s="84"/>
      <c r="AT147" s="84"/>
      <c r="AU147" s="84"/>
      <c r="AV147" s="84"/>
      <c r="AW147" s="84"/>
      <c r="AX147" s="84"/>
      <c r="AY147" s="84"/>
      <c r="AZ147" s="84"/>
      <c r="BA147" s="84"/>
      <c r="BB147" s="84"/>
      <c r="BC147" s="84"/>
      <c r="BD147" s="84"/>
      <c r="BE147" s="84"/>
      <c r="BF147" s="84"/>
      <c r="BG147" s="84"/>
      <c r="BH147" s="84"/>
    </row>
    <row r="148" spans="1:60" x14ac:dyDescent="0.4">
      <c r="A148" s="84"/>
      <c r="B148" s="84"/>
      <c r="C148" s="84"/>
      <c r="D148" s="84"/>
      <c r="E148" s="84"/>
      <c r="F148" s="84"/>
      <c r="G148" s="84"/>
      <c r="H148" s="84"/>
      <c r="I148" s="84"/>
      <c r="J148" s="84"/>
      <c r="K148" s="84"/>
      <c r="L148" s="84"/>
      <c r="M148" s="84"/>
      <c r="N148" s="84"/>
      <c r="O148" s="84"/>
      <c r="P148" s="84"/>
      <c r="Q148" s="84"/>
      <c r="R148" s="84"/>
      <c r="S148" s="84"/>
      <c r="T148" s="84"/>
      <c r="U148" s="84"/>
      <c r="V148" s="84"/>
      <c r="W148" s="84"/>
      <c r="X148" s="84"/>
      <c r="Y148" s="84"/>
      <c r="Z148" s="84"/>
      <c r="AA148" s="84"/>
      <c r="AB148" s="84"/>
      <c r="AC148" s="84"/>
      <c r="AD148" s="84"/>
      <c r="AE148" s="84"/>
      <c r="AF148" s="84"/>
      <c r="AG148" s="84"/>
      <c r="AH148" s="84"/>
      <c r="AI148" s="84"/>
      <c r="AJ148" s="84"/>
      <c r="AK148" s="84"/>
      <c r="AL148" s="84"/>
      <c r="AM148" s="84"/>
      <c r="AN148" s="84"/>
      <c r="AO148" s="84"/>
      <c r="AP148" s="84"/>
      <c r="AQ148" s="84"/>
      <c r="AR148" s="84"/>
      <c r="AS148" s="84"/>
      <c r="AT148" s="84"/>
      <c r="AU148" s="84"/>
      <c r="AV148" s="84"/>
      <c r="AW148" s="84"/>
      <c r="AX148" s="84"/>
      <c r="AY148" s="84"/>
      <c r="AZ148" s="84"/>
      <c r="BA148" s="84"/>
      <c r="BB148" s="84"/>
      <c r="BC148" s="84"/>
      <c r="BD148" s="84"/>
      <c r="BE148" s="84"/>
      <c r="BF148" s="84"/>
      <c r="BG148" s="84"/>
      <c r="BH148" s="84"/>
    </row>
    <row r="149" spans="1:60" x14ac:dyDescent="0.4">
      <c r="A149" s="84"/>
      <c r="B149" s="84"/>
      <c r="C149" s="84"/>
      <c r="D149" s="84"/>
      <c r="E149" s="84"/>
      <c r="F149" s="84"/>
      <c r="G149" s="84"/>
      <c r="H149" s="84"/>
      <c r="I149" s="84"/>
      <c r="J149" s="84"/>
      <c r="K149" s="84"/>
      <c r="L149" s="84"/>
      <c r="M149" s="84"/>
      <c r="N149" s="84"/>
      <c r="O149" s="84"/>
      <c r="P149" s="84"/>
      <c r="Q149" s="84"/>
      <c r="R149" s="84"/>
      <c r="S149" s="84"/>
      <c r="T149" s="84"/>
      <c r="U149" s="84"/>
      <c r="V149" s="84"/>
      <c r="W149" s="84"/>
      <c r="X149" s="84"/>
      <c r="Y149" s="84"/>
      <c r="Z149" s="84"/>
      <c r="AA149" s="84"/>
      <c r="AB149" s="84"/>
      <c r="AC149" s="84"/>
      <c r="AD149" s="84"/>
      <c r="AE149" s="84"/>
      <c r="AF149" s="84"/>
      <c r="AG149" s="84"/>
      <c r="AH149" s="84"/>
      <c r="AI149" s="84"/>
      <c r="AJ149" s="84"/>
      <c r="AK149" s="84"/>
      <c r="AL149" s="84"/>
      <c r="AM149" s="84"/>
      <c r="AN149" s="84"/>
      <c r="AO149" s="84"/>
      <c r="AP149" s="84"/>
      <c r="AQ149" s="84"/>
      <c r="AR149" s="84"/>
      <c r="AS149" s="84"/>
      <c r="AT149" s="84"/>
      <c r="AU149" s="84"/>
      <c r="AV149" s="84"/>
      <c r="AW149" s="84"/>
      <c r="AX149" s="84"/>
      <c r="AY149" s="84"/>
      <c r="AZ149" s="84"/>
      <c r="BA149" s="84"/>
      <c r="BB149" s="84"/>
      <c r="BC149" s="84"/>
      <c r="BD149" s="84"/>
      <c r="BE149" s="84"/>
      <c r="BF149" s="84"/>
      <c r="BG149" s="84"/>
      <c r="BH149" s="84"/>
    </row>
    <row r="150" spans="1:60" x14ac:dyDescent="0.4">
      <c r="A150" s="84"/>
      <c r="B150" s="84"/>
      <c r="C150" s="84"/>
      <c r="D150" s="84"/>
      <c r="E150" s="84"/>
      <c r="F150" s="84"/>
      <c r="G150" s="84"/>
      <c r="H150" s="84"/>
      <c r="I150" s="84"/>
      <c r="J150" s="84"/>
      <c r="K150" s="84"/>
      <c r="L150" s="84"/>
      <c r="M150" s="84"/>
      <c r="N150" s="84"/>
      <c r="O150" s="84"/>
      <c r="P150" s="84"/>
      <c r="Q150" s="84"/>
      <c r="R150" s="84"/>
      <c r="S150" s="84"/>
      <c r="T150" s="84"/>
      <c r="U150" s="84"/>
      <c r="V150" s="84"/>
      <c r="W150" s="84"/>
      <c r="X150" s="84"/>
      <c r="Y150" s="84"/>
      <c r="Z150" s="84"/>
      <c r="AA150" s="84"/>
      <c r="AB150" s="84"/>
      <c r="AC150" s="84"/>
      <c r="AD150" s="84"/>
      <c r="AE150" s="84"/>
      <c r="AF150" s="84"/>
      <c r="AG150" s="84"/>
      <c r="AH150" s="84"/>
      <c r="AI150" s="84"/>
      <c r="AJ150" s="84"/>
      <c r="AK150" s="84"/>
      <c r="AL150" s="84"/>
      <c r="AM150" s="84"/>
      <c r="AN150" s="84"/>
      <c r="AO150" s="84"/>
      <c r="AP150" s="84"/>
      <c r="AQ150" s="84"/>
      <c r="AR150" s="84"/>
      <c r="AS150" s="84"/>
      <c r="AT150" s="84"/>
      <c r="AU150" s="84"/>
      <c r="AV150" s="84"/>
      <c r="AW150" s="84"/>
      <c r="AX150" s="84"/>
      <c r="AY150" s="84"/>
      <c r="AZ150" s="84"/>
      <c r="BA150" s="84"/>
      <c r="BB150" s="84"/>
      <c r="BC150" s="84"/>
      <c r="BD150" s="84"/>
      <c r="BE150" s="84"/>
      <c r="BF150" s="84"/>
      <c r="BG150" s="84"/>
      <c r="BH150" s="84"/>
    </row>
    <row r="151" spans="1:60" x14ac:dyDescent="0.4">
      <c r="A151" s="84"/>
      <c r="B151" s="84"/>
      <c r="C151" s="84"/>
      <c r="D151" s="84"/>
      <c r="E151" s="84"/>
      <c r="F151" s="84"/>
      <c r="G151" s="84"/>
      <c r="H151" s="84"/>
      <c r="I151" s="84"/>
      <c r="J151" s="84"/>
      <c r="K151" s="84"/>
      <c r="L151" s="84"/>
      <c r="M151" s="84"/>
      <c r="N151" s="84"/>
      <c r="O151" s="84"/>
      <c r="P151" s="84"/>
      <c r="Q151" s="84"/>
      <c r="R151" s="84"/>
      <c r="S151" s="84"/>
      <c r="T151" s="84"/>
      <c r="U151" s="84"/>
      <c r="V151" s="84"/>
      <c r="W151" s="84"/>
      <c r="X151" s="84"/>
      <c r="Y151" s="84"/>
      <c r="Z151" s="84"/>
      <c r="AA151" s="84"/>
      <c r="AB151" s="84"/>
      <c r="AC151" s="84"/>
      <c r="AD151" s="84"/>
      <c r="AE151" s="84"/>
      <c r="AF151" s="84"/>
      <c r="AG151" s="84"/>
      <c r="AH151" s="84"/>
      <c r="AI151" s="84"/>
      <c r="AJ151" s="84"/>
      <c r="AK151" s="84"/>
      <c r="AL151" s="84"/>
      <c r="AM151" s="84"/>
      <c r="AN151" s="84"/>
      <c r="AO151" s="84"/>
      <c r="AP151" s="84"/>
      <c r="AQ151" s="84"/>
      <c r="AR151" s="84"/>
      <c r="AS151" s="84"/>
      <c r="AT151" s="84"/>
      <c r="AU151" s="84"/>
      <c r="AV151" s="84"/>
      <c r="AW151" s="84"/>
      <c r="AX151" s="84"/>
      <c r="AY151" s="84"/>
      <c r="AZ151" s="84"/>
      <c r="BA151" s="84"/>
      <c r="BB151" s="84"/>
      <c r="BC151" s="84"/>
      <c r="BD151" s="84"/>
      <c r="BE151" s="84"/>
      <c r="BF151" s="84"/>
      <c r="BG151" s="84"/>
      <c r="BH151" s="84"/>
    </row>
    <row r="152" spans="1:60" x14ac:dyDescent="0.4">
      <c r="A152" s="84"/>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c r="AA152" s="84"/>
      <c r="AB152" s="84"/>
      <c r="AC152" s="84"/>
      <c r="AD152" s="84"/>
      <c r="AE152" s="84"/>
      <c r="AF152" s="84"/>
      <c r="AG152" s="84"/>
      <c r="AH152" s="84"/>
      <c r="AI152" s="84"/>
      <c r="AJ152" s="84"/>
      <c r="AK152" s="84"/>
      <c r="AL152" s="84"/>
      <c r="AM152" s="84"/>
      <c r="AN152" s="84"/>
      <c r="AO152" s="84"/>
      <c r="AP152" s="84"/>
      <c r="AQ152" s="84"/>
      <c r="AR152" s="84"/>
      <c r="AS152" s="84"/>
      <c r="AT152" s="84"/>
      <c r="AU152" s="84"/>
      <c r="AV152" s="84"/>
      <c r="AW152" s="84"/>
      <c r="AX152" s="84"/>
      <c r="AY152" s="84"/>
      <c r="AZ152" s="84"/>
      <c r="BA152" s="84"/>
      <c r="BB152" s="84"/>
      <c r="BC152" s="84"/>
      <c r="BD152" s="84"/>
      <c r="BE152" s="84"/>
      <c r="BF152" s="84"/>
      <c r="BG152" s="84"/>
      <c r="BH152" s="84"/>
    </row>
    <row r="153" spans="1:60" x14ac:dyDescent="0.4">
      <c r="A153" s="84"/>
      <c r="B153" s="84"/>
      <c r="C153" s="84"/>
      <c r="D153" s="84"/>
      <c r="E153" s="84"/>
      <c r="F153" s="84"/>
      <c r="G153" s="84"/>
      <c r="H153" s="84"/>
      <c r="I153" s="84"/>
      <c r="J153" s="84"/>
      <c r="K153" s="84"/>
      <c r="L153" s="84"/>
      <c r="M153" s="84"/>
      <c r="N153" s="84"/>
      <c r="O153" s="84"/>
      <c r="P153" s="84"/>
      <c r="Q153" s="84"/>
      <c r="R153" s="84"/>
      <c r="S153" s="84"/>
      <c r="T153" s="84"/>
      <c r="U153" s="84"/>
      <c r="V153" s="84"/>
      <c r="W153" s="84"/>
      <c r="X153" s="84"/>
      <c r="Y153" s="84"/>
      <c r="Z153" s="84"/>
      <c r="AA153" s="84"/>
      <c r="AB153" s="84"/>
      <c r="AC153" s="84"/>
      <c r="AD153" s="84"/>
      <c r="AE153" s="84"/>
      <c r="AF153" s="84"/>
      <c r="AG153" s="84"/>
      <c r="AH153" s="84"/>
      <c r="AI153" s="84"/>
      <c r="AJ153" s="84"/>
      <c r="AK153" s="84"/>
      <c r="AL153" s="84"/>
      <c r="AM153" s="84"/>
      <c r="AN153" s="84"/>
      <c r="AO153" s="84"/>
      <c r="AP153" s="84"/>
      <c r="AQ153" s="84"/>
      <c r="AR153" s="84"/>
      <c r="AS153" s="84"/>
      <c r="AT153" s="84"/>
      <c r="AU153" s="84"/>
      <c r="AV153" s="84"/>
      <c r="AW153" s="84"/>
      <c r="AX153" s="84"/>
      <c r="AY153" s="84"/>
      <c r="AZ153" s="84"/>
      <c r="BA153" s="84"/>
      <c r="BB153" s="84"/>
      <c r="BC153" s="84"/>
      <c r="BD153" s="84"/>
      <c r="BE153" s="84"/>
      <c r="BF153" s="84"/>
      <c r="BG153" s="84"/>
      <c r="BH153" s="84"/>
    </row>
    <row r="154" spans="1:60" x14ac:dyDescent="0.4">
      <c r="A154" s="84"/>
      <c r="B154" s="84"/>
      <c r="C154" s="84"/>
      <c r="D154" s="84"/>
      <c r="E154" s="84"/>
      <c r="F154" s="84"/>
      <c r="G154" s="84"/>
      <c r="H154" s="84"/>
      <c r="I154" s="84"/>
      <c r="J154" s="84"/>
      <c r="K154" s="84"/>
      <c r="L154" s="84"/>
      <c r="M154" s="84"/>
      <c r="N154" s="84"/>
      <c r="O154" s="84"/>
      <c r="P154" s="84"/>
      <c r="Q154" s="84"/>
      <c r="R154" s="84"/>
      <c r="S154" s="84"/>
      <c r="T154" s="84"/>
      <c r="U154" s="84"/>
      <c r="V154" s="84"/>
      <c r="W154" s="84"/>
      <c r="X154" s="84"/>
      <c r="Y154" s="84"/>
      <c r="Z154" s="84"/>
      <c r="AA154" s="84"/>
      <c r="AB154" s="84"/>
      <c r="AC154" s="84"/>
      <c r="AD154" s="84"/>
      <c r="AE154" s="84"/>
      <c r="AF154" s="84"/>
      <c r="AG154" s="84"/>
      <c r="AH154" s="84"/>
      <c r="AI154" s="84"/>
      <c r="AJ154" s="84"/>
      <c r="AK154" s="84"/>
      <c r="AL154" s="84"/>
      <c r="AM154" s="84"/>
      <c r="AN154" s="84"/>
      <c r="AO154" s="84"/>
      <c r="AP154" s="84"/>
      <c r="AQ154" s="84"/>
      <c r="AR154" s="84"/>
      <c r="AS154" s="84"/>
      <c r="AT154" s="84"/>
      <c r="AU154" s="84"/>
      <c r="AV154" s="84"/>
      <c r="AW154" s="84"/>
      <c r="AX154" s="84"/>
      <c r="AY154" s="84"/>
      <c r="AZ154" s="84"/>
      <c r="BA154" s="84"/>
      <c r="BB154" s="84"/>
      <c r="BC154" s="84"/>
      <c r="BD154" s="84"/>
      <c r="BE154" s="84"/>
      <c r="BF154" s="84"/>
      <c r="BG154" s="84"/>
      <c r="BH154" s="84"/>
    </row>
    <row r="155" spans="1:60" x14ac:dyDescent="0.4">
      <c r="A155" s="84"/>
      <c r="B155" s="84"/>
      <c r="C155" s="84"/>
      <c r="D155" s="84"/>
      <c r="E155" s="84"/>
      <c r="F155" s="84"/>
      <c r="G155" s="84"/>
      <c r="H155" s="84"/>
      <c r="I155" s="84"/>
      <c r="J155" s="84"/>
      <c r="K155" s="84"/>
      <c r="L155" s="84"/>
      <c r="M155" s="84"/>
      <c r="N155" s="84"/>
      <c r="O155" s="84"/>
      <c r="P155" s="84"/>
      <c r="Q155" s="84"/>
      <c r="R155" s="84"/>
      <c r="S155" s="84"/>
      <c r="T155" s="84"/>
      <c r="U155" s="84"/>
      <c r="V155" s="84"/>
      <c r="W155" s="84"/>
      <c r="X155" s="84"/>
      <c r="Y155" s="84"/>
      <c r="Z155" s="84"/>
      <c r="AA155" s="84"/>
      <c r="AB155" s="84"/>
      <c r="AC155" s="84"/>
      <c r="AD155" s="84"/>
      <c r="AE155" s="84"/>
      <c r="AF155" s="84"/>
      <c r="AG155" s="84"/>
      <c r="AH155" s="84"/>
      <c r="AI155" s="84"/>
      <c r="AJ155" s="84"/>
      <c r="AK155" s="84"/>
      <c r="AL155" s="84"/>
      <c r="AM155" s="84"/>
      <c r="AN155" s="84"/>
      <c r="AO155" s="84"/>
      <c r="AP155" s="84"/>
      <c r="AQ155" s="84"/>
      <c r="AR155" s="84"/>
      <c r="AS155" s="84"/>
      <c r="AT155" s="84"/>
      <c r="AU155" s="84"/>
      <c r="AV155" s="84"/>
      <c r="AW155" s="84"/>
      <c r="AX155" s="84"/>
      <c r="AY155" s="84"/>
      <c r="AZ155" s="84"/>
      <c r="BA155" s="84"/>
      <c r="BB155" s="84"/>
      <c r="BC155" s="84"/>
      <c r="BD155" s="84"/>
      <c r="BE155" s="84"/>
      <c r="BF155" s="84"/>
      <c r="BG155" s="84"/>
      <c r="BH155" s="84"/>
    </row>
    <row r="156" spans="1:60" x14ac:dyDescent="0.4">
      <c r="A156" s="84"/>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84"/>
      <c r="AF156" s="84"/>
      <c r="AG156" s="84"/>
      <c r="AH156" s="84"/>
      <c r="AI156" s="84"/>
      <c r="AJ156" s="84"/>
      <c r="AK156" s="84"/>
      <c r="AL156" s="84"/>
      <c r="AM156" s="84"/>
      <c r="AN156" s="84"/>
      <c r="AO156" s="84"/>
      <c r="AP156" s="84"/>
      <c r="AQ156" s="84"/>
      <c r="AR156" s="84"/>
      <c r="AS156" s="84"/>
      <c r="AT156" s="84"/>
      <c r="AU156" s="84"/>
      <c r="AV156" s="84"/>
      <c r="AW156" s="84"/>
      <c r="AX156" s="84"/>
      <c r="AY156" s="84"/>
      <c r="AZ156" s="84"/>
      <c r="BA156" s="84"/>
      <c r="BB156" s="84"/>
      <c r="BC156" s="84"/>
      <c r="BD156" s="84"/>
      <c r="BE156" s="84"/>
      <c r="BF156" s="84"/>
      <c r="BG156" s="84"/>
      <c r="BH156" s="84"/>
    </row>
    <row r="157" spans="1:60" x14ac:dyDescent="0.4">
      <c r="A157" s="84"/>
      <c r="B157" s="84"/>
      <c r="C157" s="84"/>
      <c r="D157" s="84"/>
      <c r="E157" s="84"/>
      <c r="F157" s="84"/>
      <c r="G157" s="84"/>
      <c r="H157" s="84"/>
      <c r="I157" s="84"/>
      <c r="J157" s="84"/>
      <c r="K157" s="84"/>
      <c r="L157" s="84"/>
      <c r="M157" s="84"/>
      <c r="N157" s="84"/>
      <c r="O157" s="84"/>
      <c r="P157" s="84"/>
      <c r="Q157" s="84"/>
      <c r="R157" s="84"/>
      <c r="S157" s="84"/>
      <c r="T157" s="84"/>
      <c r="U157" s="84"/>
      <c r="V157" s="84"/>
      <c r="W157" s="84"/>
      <c r="X157" s="84"/>
      <c r="Y157" s="84"/>
      <c r="Z157" s="84"/>
      <c r="AA157" s="84"/>
      <c r="AB157" s="84"/>
      <c r="AC157" s="84"/>
      <c r="AD157" s="84"/>
      <c r="AE157" s="84"/>
      <c r="AF157" s="84"/>
      <c r="AG157" s="84"/>
      <c r="AH157" s="84"/>
      <c r="AI157" s="84"/>
      <c r="AJ157" s="84"/>
      <c r="AK157" s="84"/>
      <c r="AL157" s="84"/>
      <c r="AM157" s="84"/>
      <c r="AN157" s="84"/>
      <c r="AO157" s="84"/>
      <c r="AP157" s="84"/>
      <c r="AQ157" s="84"/>
      <c r="AR157" s="84"/>
      <c r="AS157" s="84"/>
      <c r="AT157" s="84"/>
      <c r="AU157" s="84"/>
      <c r="AV157" s="84"/>
      <c r="AW157" s="84"/>
      <c r="AX157" s="84"/>
      <c r="AY157" s="84"/>
      <c r="AZ157" s="84"/>
      <c r="BA157" s="84"/>
      <c r="BB157" s="84"/>
      <c r="BC157" s="84"/>
      <c r="BD157" s="84"/>
      <c r="BE157" s="84"/>
      <c r="BF157" s="84"/>
      <c r="BG157" s="84"/>
      <c r="BH157" s="84"/>
    </row>
    <row r="158" spans="1:60" x14ac:dyDescent="0.4">
      <c r="A158" s="84"/>
      <c r="B158" s="84"/>
      <c r="C158" s="84"/>
      <c r="D158" s="84"/>
      <c r="E158" s="84"/>
      <c r="F158" s="84"/>
      <c r="G158" s="84"/>
      <c r="H158" s="84"/>
      <c r="I158" s="84"/>
      <c r="J158" s="84"/>
      <c r="K158" s="84"/>
      <c r="L158" s="84"/>
      <c r="M158" s="84"/>
      <c r="N158" s="84"/>
      <c r="O158" s="84"/>
      <c r="P158" s="84"/>
      <c r="Q158" s="84"/>
      <c r="R158" s="84"/>
      <c r="S158" s="84"/>
      <c r="T158" s="84"/>
      <c r="U158" s="84"/>
      <c r="V158" s="84"/>
      <c r="W158" s="84"/>
      <c r="X158" s="84"/>
      <c r="Y158" s="84"/>
      <c r="Z158" s="84"/>
      <c r="AA158" s="84"/>
      <c r="AB158" s="84"/>
      <c r="AC158" s="84"/>
      <c r="AD158" s="84"/>
      <c r="AE158" s="84"/>
      <c r="AF158" s="84"/>
      <c r="AG158" s="84"/>
      <c r="AH158" s="84"/>
      <c r="AI158" s="84"/>
      <c r="AJ158" s="84"/>
      <c r="AK158" s="84"/>
      <c r="AL158" s="84"/>
      <c r="AM158" s="84"/>
      <c r="AN158" s="84"/>
      <c r="AO158" s="84"/>
      <c r="AP158" s="84"/>
      <c r="AQ158" s="84"/>
      <c r="AR158" s="84"/>
      <c r="AS158" s="84"/>
      <c r="AT158" s="84"/>
      <c r="AU158" s="84"/>
      <c r="AV158" s="84"/>
      <c r="AW158" s="84"/>
      <c r="AX158" s="84"/>
      <c r="AY158" s="84"/>
      <c r="AZ158" s="84"/>
      <c r="BA158" s="84"/>
      <c r="BB158" s="84"/>
      <c r="BC158" s="84"/>
      <c r="BD158" s="84"/>
      <c r="BE158" s="84"/>
      <c r="BF158" s="84"/>
      <c r="BG158" s="84"/>
      <c r="BH158" s="84"/>
    </row>
    <row r="159" spans="1:60" x14ac:dyDescent="0.4">
      <c r="A159" s="84"/>
      <c r="B159" s="84"/>
      <c r="C159" s="84"/>
      <c r="D159" s="84"/>
      <c r="E159" s="84"/>
      <c r="F159" s="84"/>
      <c r="G159" s="84"/>
      <c r="H159" s="84"/>
      <c r="I159" s="84"/>
      <c r="J159" s="84"/>
      <c r="K159" s="84"/>
      <c r="L159" s="84"/>
      <c r="M159" s="84"/>
      <c r="N159" s="84"/>
      <c r="O159" s="84"/>
      <c r="P159" s="84"/>
      <c r="Q159" s="84"/>
      <c r="R159" s="84"/>
      <c r="S159" s="84"/>
      <c r="T159" s="84"/>
      <c r="U159" s="84"/>
      <c r="V159" s="84"/>
      <c r="W159" s="84"/>
      <c r="X159" s="84"/>
      <c r="Y159" s="84"/>
      <c r="Z159" s="84"/>
      <c r="AA159" s="84"/>
      <c r="AB159" s="84"/>
      <c r="AC159" s="84"/>
      <c r="AD159" s="84"/>
      <c r="AE159" s="84"/>
      <c r="AF159" s="84"/>
      <c r="AG159" s="84"/>
      <c r="AH159" s="84"/>
      <c r="AI159" s="84"/>
      <c r="AJ159" s="84"/>
      <c r="AK159" s="84"/>
      <c r="AL159" s="84"/>
      <c r="AM159" s="84"/>
      <c r="AN159" s="84"/>
      <c r="AO159" s="84"/>
      <c r="AP159" s="84"/>
      <c r="AQ159" s="84"/>
      <c r="AR159" s="84"/>
      <c r="AS159" s="84"/>
      <c r="AT159" s="84"/>
      <c r="AU159" s="84"/>
      <c r="AV159" s="84"/>
      <c r="AW159" s="84"/>
      <c r="AX159" s="84"/>
      <c r="AY159" s="84"/>
      <c r="AZ159" s="84"/>
      <c r="BA159" s="84"/>
      <c r="BB159" s="84"/>
      <c r="BC159" s="84"/>
      <c r="BD159" s="84"/>
      <c r="BE159" s="84"/>
      <c r="BF159" s="84"/>
      <c r="BG159" s="84"/>
      <c r="BH159" s="84"/>
    </row>
    <row r="160" spans="1:60" x14ac:dyDescent="0.4">
      <c r="A160" s="84"/>
      <c r="B160" s="84"/>
      <c r="C160" s="84"/>
      <c r="D160" s="84"/>
      <c r="E160" s="84"/>
      <c r="F160" s="84"/>
      <c r="G160" s="84"/>
      <c r="H160" s="84"/>
      <c r="I160" s="84"/>
      <c r="J160" s="84"/>
      <c r="K160" s="84"/>
      <c r="L160" s="84"/>
      <c r="M160" s="84"/>
      <c r="N160" s="84"/>
      <c r="O160" s="84"/>
      <c r="P160" s="84"/>
      <c r="Q160" s="84"/>
      <c r="R160" s="84"/>
      <c r="S160" s="84"/>
      <c r="T160" s="84"/>
      <c r="U160" s="84"/>
      <c r="V160" s="84"/>
      <c r="W160" s="84"/>
      <c r="X160" s="84"/>
      <c r="Y160" s="84"/>
      <c r="Z160" s="84"/>
      <c r="AA160" s="84"/>
      <c r="AB160" s="84"/>
      <c r="AC160" s="84"/>
      <c r="AD160" s="84"/>
      <c r="AE160" s="84"/>
      <c r="AF160" s="84"/>
      <c r="AG160" s="84"/>
      <c r="AH160" s="84"/>
      <c r="AI160" s="84"/>
      <c r="AJ160" s="84"/>
      <c r="AK160" s="84"/>
      <c r="AL160" s="84"/>
      <c r="AM160" s="84"/>
      <c r="AN160" s="84"/>
      <c r="AO160" s="84"/>
      <c r="AP160" s="84"/>
      <c r="AQ160" s="84"/>
      <c r="AR160" s="84"/>
      <c r="AS160" s="84"/>
      <c r="AT160" s="84"/>
      <c r="AU160" s="84"/>
      <c r="AV160" s="84"/>
      <c r="AW160" s="84"/>
      <c r="AX160" s="84"/>
      <c r="AY160" s="84"/>
      <c r="AZ160" s="84"/>
      <c r="BA160" s="84"/>
      <c r="BB160" s="84"/>
      <c r="BC160" s="84"/>
      <c r="BD160" s="84"/>
      <c r="BE160" s="84"/>
      <c r="BF160" s="84"/>
      <c r="BG160" s="84"/>
      <c r="BH160" s="84"/>
    </row>
    <row r="161" spans="1:60" x14ac:dyDescent="0.4">
      <c r="A161" s="84"/>
      <c r="B161" s="84"/>
      <c r="C161" s="84"/>
      <c r="D161" s="84"/>
      <c r="E161" s="84"/>
      <c r="F161" s="84"/>
      <c r="G161" s="84"/>
      <c r="H161" s="84"/>
      <c r="I161" s="84"/>
      <c r="J161" s="84"/>
      <c r="K161" s="84"/>
      <c r="L161" s="84"/>
      <c r="M161" s="84"/>
      <c r="N161" s="84"/>
      <c r="O161" s="84"/>
      <c r="P161" s="84"/>
      <c r="Q161" s="84"/>
      <c r="R161" s="84"/>
      <c r="S161" s="84"/>
      <c r="T161" s="84"/>
      <c r="U161" s="84"/>
      <c r="V161" s="84"/>
      <c r="W161" s="84"/>
      <c r="X161" s="84"/>
      <c r="Y161" s="84"/>
      <c r="Z161" s="84"/>
      <c r="AA161" s="84"/>
      <c r="AB161" s="84"/>
      <c r="AC161" s="84"/>
      <c r="AD161" s="84"/>
      <c r="AE161" s="84"/>
      <c r="AF161" s="84"/>
      <c r="AG161" s="84"/>
      <c r="AH161" s="84"/>
      <c r="AI161" s="84"/>
      <c r="AJ161" s="84"/>
      <c r="AK161" s="84"/>
      <c r="AL161" s="84"/>
      <c r="AM161" s="84"/>
      <c r="AN161" s="84"/>
      <c r="AO161" s="84"/>
      <c r="AP161" s="84"/>
      <c r="AQ161" s="84"/>
      <c r="AR161" s="84"/>
      <c r="AS161" s="84"/>
      <c r="AT161" s="84"/>
      <c r="AU161" s="84"/>
      <c r="AV161" s="84"/>
      <c r="AW161" s="84"/>
      <c r="AX161" s="84"/>
      <c r="AY161" s="84"/>
      <c r="AZ161" s="84"/>
      <c r="BA161" s="84"/>
      <c r="BB161" s="84"/>
      <c r="BC161" s="84"/>
      <c r="BD161" s="84"/>
      <c r="BE161" s="84"/>
      <c r="BF161" s="84"/>
      <c r="BG161" s="84"/>
      <c r="BH161" s="84"/>
    </row>
    <row r="162" spans="1:60" x14ac:dyDescent="0.4">
      <c r="A162" s="84"/>
      <c r="B162" s="84"/>
      <c r="C162" s="84"/>
      <c r="D162" s="84"/>
      <c r="E162" s="84"/>
      <c r="F162" s="84"/>
      <c r="G162" s="84"/>
      <c r="H162" s="84"/>
      <c r="I162" s="84"/>
      <c r="J162" s="84"/>
      <c r="K162" s="84"/>
      <c r="L162" s="84"/>
      <c r="M162" s="84"/>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162" s="84"/>
      <c r="AN162" s="84"/>
      <c r="AO162" s="84"/>
      <c r="AP162" s="84"/>
      <c r="AQ162" s="84"/>
      <c r="AR162" s="84"/>
      <c r="AS162" s="84"/>
      <c r="AT162" s="84"/>
      <c r="AU162" s="84"/>
      <c r="AV162" s="84"/>
      <c r="AW162" s="84"/>
      <c r="AX162" s="84"/>
      <c r="AY162" s="84"/>
      <c r="AZ162" s="84"/>
      <c r="BA162" s="84"/>
      <c r="BB162" s="84"/>
      <c r="BC162" s="84"/>
      <c r="BD162" s="84"/>
      <c r="BE162" s="84"/>
      <c r="BF162" s="84"/>
      <c r="BG162" s="84"/>
      <c r="BH162" s="84"/>
    </row>
    <row r="163" spans="1:60" x14ac:dyDescent="0.4">
      <c r="A163" s="84"/>
      <c r="B163" s="84"/>
      <c r="C163" s="84"/>
      <c r="D163" s="84"/>
      <c r="E163" s="84"/>
      <c r="F163" s="84"/>
      <c r="G163" s="84"/>
      <c r="H163" s="84"/>
      <c r="I163" s="84"/>
      <c r="J163" s="84"/>
      <c r="K163" s="84"/>
      <c r="L163" s="84"/>
      <c r="M163" s="84"/>
      <c r="N163" s="84"/>
      <c r="O163" s="84"/>
      <c r="P163" s="84"/>
      <c r="Q163" s="84"/>
      <c r="R163" s="84"/>
      <c r="S163" s="84"/>
      <c r="T163" s="84"/>
      <c r="U163" s="84"/>
      <c r="V163" s="84"/>
      <c r="W163" s="84"/>
      <c r="X163" s="84"/>
      <c r="Y163" s="84"/>
      <c r="Z163" s="84"/>
      <c r="AA163" s="84"/>
      <c r="AB163" s="84"/>
      <c r="AC163" s="84"/>
      <c r="AD163" s="84"/>
      <c r="AE163" s="84"/>
      <c r="AF163" s="84"/>
      <c r="AG163" s="84"/>
      <c r="AH163" s="84"/>
      <c r="AI163" s="84"/>
      <c r="AJ163" s="84"/>
      <c r="AK163" s="84"/>
      <c r="AL163" s="84"/>
      <c r="AM163" s="84"/>
      <c r="AN163" s="84"/>
      <c r="AO163" s="84"/>
      <c r="AP163" s="84"/>
      <c r="AQ163" s="84"/>
      <c r="AR163" s="84"/>
      <c r="AS163" s="84"/>
      <c r="AT163" s="84"/>
      <c r="AU163" s="84"/>
      <c r="AV163" s="84"/>
      <c r="AW163" s="84"/>
      <c r="AX163" s="84"/>
      <c r="AY163" s="84"/>
      <c r="AZ163" s="84"/>
      <c r="BA163" s="84"/>
      <c r="BB163" s="84"/>
      <c r="BC163" s="84"/>
      <c r="BD163" s="84"/>
      <c r="BE163" s="84"/>
      <c r="BF163" s="84"/>
      <c r="BG163" s="84"/>
      <c r="BH163" s="84"/>
    </row>
    <row r="164" spans="1:60" x14ac:dyDescent="0.4">
      <c r="A164" s="84"/>
      <c r="B164" s="84"/>
      <c r="C164" s="84"/>
      <c r="D164" s="84"/>
      <c r="E164" s="84"/>
      <c r="F164" s="84"/>
      <c r="G164" s="84"/>
      <c r="H164" s="84"/>
      <c r="I164" s="84"/>
      <c r="J164" s="84"/>
      <c r="K164" s="84"/>
      <c r="L164" s="84"/>
      <c r="M164" s="84"/>
      <c r="N164" s="84"/>
      <c r="O164" s="84"/>
      <c r="P164" s="84"/>
      <c r="Q164" s="84"/>
      <c r="R164" s="84"/>
      <c r="S164" s="84"/>
      <c r="T164" s="84"/>
      <c r="U164" s="84"/>
      <c r="V164" s="84"/>
      <c r="W164" s="84"/>
      <c r="X164" s="84"/>
      <c r="Y164" s="84"/>
      <c r="Z164" s="84"/>
      <c r="AA164" s="84"/>
      <c r="AB164" s="84"/>
      <c r="AC164" s="84"/>
      <c r="AD164" s="84"/>
      <c r="AE164" s="84"/>
      <c r="AF164" s="84"/>
      <c r="AG164" s="84"/>
      <c r="AH164" s="84"/>
      <c r="AI164" s="84"/>
      <c r="AJ164" s="84"/>
      <c r="AK164" s="84"/>
      <c r="AL164" s="84"/>
      <c r="AM164" s="84"/>
      <c r="AN164" s="84"/>
      <c r="AO164" s="84"/>
      <c r="AP164" s="84"/>
      <c r="AQ164" s="84"/>
      <c r="AR164" s="84"/>
      <c r="AS164" s="84"/>
      <c r="AT164" s="84"/>
      <c r="AU164" s="84"/>
      <c r="AV164" s="84"/>
      <c r="AW164" s="84"/>
      <c r="AX164" s="84"/>
      <c r="AY164" s="84"/>
      <c r="AZ164" s="84"/>
      <c r="BA164" s="84"/>
      <c r="BB164" s="84"/>
      <c r="BC164" s="84"/>
      <c r="BD164" s="84"/>
      <c r="BE164" s="84"/>
      <c r="BF164" s="84"/>
      <c r="BG164" s="84"/>
      <c r="BH164" s="84"/>
    </row>
    <row r="165" spans="1:60" x14ac:dyDescent="0.4">
      <c r="A165" s="84"/>
      <c r="B165" s="84"/>
      <c r="C165" s="84"/>
      <c r="D165" s="84"/>
      <c r="E165" s="84"/>
      <c r="F165" s="84"/>
      <c r="G165" s="84"/>
      <c r="H165" s="84"/>
      <c r="I165" s="84"/>
      <c r="J165" s="84"/>
      <c r="K165" s="84"/>
      <c r="L165" s="84"/>
      <c r="M165" s="84"/>
      <c r="N165" s="84"/>
      <c r="O165" s="84"/>
      <c r="P165" s="84"/>
      <c r="Q165" s="84"/>
      <c r="R165" s="84"/>
      <c r="S165" s="84"/>
      <c r="T165" s="84"/>
      <c r="U165" s="84"/>
      <c r="V165" s="84"/>
      <c r="W165" s="84"/>
      <c r="X165" s="84"/>
      <c r="Y165" s="84"/>
      <c r="Z165" s="84"/>
      <c r="AA165" s="84"/>
      <c r="AB165" s="84"/>
      <c r="AC165" s="84"/>
      <c r="AD165" s="84"/>
      <c r="AE165" s="84"/>
      <c r="AF165" s="84"/>
      <c r="AG165" s="84"/>
      <c r="AH165" s="84"/>
      <c r="AI165" s="84"/>
      <c r="AJ165" s="84"/>
      <c r="AK165" s="84"/>
      <c r="AL165" s="84"/>
      <c r="AM165" s="84"/>
      <c r="AN165" s="84"/>
      <c r="AO165" s="84"/>
      <c r="AP165" s="84"/>
      <c r="AQ165" s="84"/>
      <c r="AR165" s="84"/>
      <c r="AS165" s="84"/>
      <c r="AT165" s="84"/>
      <c r="AU165" s="84"/>
      <c r="AV165" s="84"/>
      <c r="AW165" s="84"/>
      <c r="AX165" s="84"/>
      <c r="AY165" s="84"/>
      <c r="AZ165" s="84"/>
      <c r="BA165" s="84"/>
      <c r="BB165" s="84"/>
      <c r="BC165" s="84"/>
      <c r="BD165" s="84"/>
      <c r="BE165" s="84"/>
      <c r="BF165" s="84"/>
      <c r="BG165" s="84"/>
      <c r="BH165" s="84"/>
    </row>
    <row r="166" spans="1:60" x14ac:dyDescent="0.4">
      <c r="A166" s="84"/>
      <c r="B166" s="84"/>
      <c r="C166" s="84"/>
      <c r="D166" s="84"/>
      <c r="E166" s="84"/>
      <c r="F166" s="84"/>
      <c r="G166" s="84"/>
      <c r="H166" s="84"/>
      <c r="I166" s="84"/>
      <c r="J166" s="84"/>
      <c r="K166" s="84"/>
      <c r="L166" s="84"/>
      <c r="M166" s="84"/>
      <c r="N166" s="84"/>
      <c r="O166" s="84"/>
      <c r="P166" s="84"/>
      <c r="Q166" s="84"/>
      <c r="R166" s="84"/>
      <c r="S166" s="84"/>
      <c r="T166" s="84"/>
      <c r="U166" s="84"/>
      <c r="V166" s="84"/>
      <c r="W166" s="84"/>
      <c r="X166" s="84"/>
      <c r="Y166" s="84"/>
      <c r="Z166" s="84"/>
      <c r="AA166" s="84"/>
      <c r="AB166" s="84"/>
      <c r="AC166" s="84"/>
      <c r="AD166" s="84"/>
      <c r="AE166" s="84"/>
      <c r="AF166" s="84"/>
      <c r="AG166" s="84"/>
      <c r="AH166" s="84"/>
      <c r="AI166" s="84"/>
      <c r="AJ166" s="84"/>
      <c r="AK166" s="84"/>
      <c r="AL166" s="84"/>
      <c r="AM166" s="84"/>
      <c r="AN166" s="84"/>
      <c r="AO166" s="84"/>
      <c r="AP166" s="84"/>
      <c r="AQ166" s="84"/>
      <c r="AR166" s="84"/>
      <c r="AS166" s="84"/>
      <c r="AT166" s="84"/>
      <c r="AU166" s="84"/>
      <c r="AV166" s="84"/>
      <c r="AW166" s="84"/>
      <c r="AX166" s="84"/>
      <c r="AY166" s="84"/>
      <c r="AZ166" s="84"/>
      <c r="BA166" s="84"/>
      <c r="BB166" s="84"/>
      <c r="BC166" s="84"/>
      <c r="BD166" s="84"/>
      <c r="BE166" s="84"/>
      <c r="BF166" s="84"/>
      <c r="BG166" s="84"/>
      <c r="BH166" s="84"/>
    </row>
    <row r="167" spans="1:60" x14ac:dyDescent="0.4">
      <c r="A167" s="84"/>
      <c r="B167" s="84"/>
      <c r="C167" s="84"/>
      <c r="D167" s="84"/>
      <c r="E167" s="84"/>
      <c r="F167" s="84"/>
      <c r="G167" s="84"/>
      <c r="H167" s="84"/>
      <c r="I167" s="84"/>
      <c r="J167" s="84"/>
      <c r="K167" s="84"/>
      <c r="L167" s="84"/>
      <c r="M167" s="84"/>
      <c r="N167" s="84"/>
      <c r="O167" s="84"/>
      <c r="P167" s="84"/>
      <c r="Q167" s="84"/>
      <c r="R167" s="84"/>
      <c r="S167" s="84"/>
      <c r="T167" s="84"/>
      <c r="U167" s="84"/>
      <c r="V167" s="84"/>
      <c r="W167" s="84"/>
      <c r="X167" s="84"/>
      <c r="Y167" s="84"/>
      <c r="Z167" s="84"/>
      <c r="AA167" s="84"/>
      <c r="AB167" s="84"/>
      <c r="AC167" s="84"/>
      <c r="AD167" s="84"/>
      <c r="AE167" s="84"/>
      <c r="AF167" s="84"/>
      <c r="AG167" s="84"/>
      <c r="AH167" s="84"/>
      <c r="AI167" s="84"/>
      <c r="AJ167" s="84"/>
      <c r="AK167" s="84"/>
      <c r="AL167" s="84"/>
      <c r="AM167" s="84"/>
      <c r="AN167" s="84"/>
      <c r="AO167" s="84"/>
      <c r="AP167" s="84"/>
      <c r="AQ167" s="84"/>
      <c r="AR167" s="84"/>
      <c r="AS167" s="84"/>
      <c r="AT167" s="84"/>
      <c r="AU167" s="84"/>
      <c r="AV167" s="84"/>
      <c r="AW167" s="84"/>
      <c r="AX167" s="84"/>
      <c r="AY167" s="84"/>
      <c r="AZ167" s="84"/>
      <c r="BA167" s="84"/>
      <c r="BB167" s="84"/>
      <c r="BC167" s="84"/>
      <c r="BD167" s="84"/>
      <c r="BE167" s="84"/>
      <c r="BF167" s="84"/>
      <c r="BG167" s="84"/>
      <c r="BH167" s="84"/>
    </row>
    <row r="168" spans="1:60" x14ac:dyDescent="0.4">
      <c r="A168" s="84"/>
      <c r="B168" s="84"/>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c r="AA168" s="84"/>
      <c r="AB168" s="84"/>
      <c r="AC168" s="84"/>
      <c r="AD168" s="84"/>
      <c r="AE168" s="84"/>
      <c r="AF168" s="84"/>
      <c r="AG168" s="84"/>
      <c r="AH168" s="84"/>
      <c r="AI168" s="84"/>
      <c r="AJ168" s="84"/>
      <c r="AK168" s="84"/>
      <c r="AL168" s="84"/>
      <c r="AM168" s="84"/>
      <c r="AN168" s="84"/>
      <c r="AO168" s="84"/>
      <c r="AP168" s="84"/>
      <c r="AQ168" s="84"/>
      <c r="AR168" s="84"/>
      <c r="AS168" s="84"/>
      <c r="AT168" s="84"/>
      <c r="AU168" s="84"/>
      <c r="AV168" s="84"/>
      <c r="AW168" s="84"/>
      <c r="AX168" s="84"/>
      <c r="AY168" s="84"/>
      <c r="AZ168" s="84"/>
      <c r="BA168" s="84"/>
      <c r="BB168" s="84"/>
      <c r="BC168" s="84"/>
      <c r="BD168" s="84"/>
      <c r="BE168" s="84"/>
      <c r="BF168" s="84"/>
      <c r="BG168" s="84"/>
      <c r="BH168" s="84"/>
    </row>
    <row r="169" spans="1:60" x14ac:dyDescent="0.4">
      <c r="A169" s="84"/>
      <c r="B169" s="84"/>
      <c r="C169" s="84"/>
      <c r="D169" s="84"/>
      <c r="E169" s="84"/>
      <c r="F169" s="84"/>
      <c r="G169" s="84"/>
      <c r="H169" s="84"/>
      <c r="I169" s="84"/>
      <c r="J169" s="84"/>
      <c r="K169" s="84"/>
      <c r="L169" s="84"/>
      <c r="M169" s="84"/>
      <c r="N169" s="84"/>
      <c r="O169" s="84"/>
      <c r="P169" s="84"/>
      <c r="Q169" s="84"/>
      <c r="R169" s="84"/>
      <c r="S169" s="84"/>
      <c r="T169" s="84"/>
      <c r="U169" s="84"/>
      <c r="V169" s="84"/>
      <c r="W169" s="84"/>
      <c r="X169" s="84"/>
      <c r="Y169" s="84"/>
      <c r="Z169" s="84"/>
      <c r="AA169" s="84"/>
      <c r="AB169" s="84"/>
      <c r="AC169" s="84"/>
      <c r="AD169" s="84"/>
      <c r="AE169" s="84"/>
      <c r="AF169" s="84"/>
      <c r="AG169" s="84"/>
      <c r="AH169" s="84"/>
      <c r="AI169" s="84"/>
      <c r="AJ169" s="84"/>
      <c r="AK169" s="84"/>
      <c r="AL169" s="84"/>
      <c r="AM169" s="84"/>
      <c r="AN169" s="84"/>
      <c r="AO169" s="84"/>
      <c r="AP169" s="84"/>
      <c r="AQ169" s="84"/>
      <c r="AR169" s="84"/>
      <c r="AS169" s="84"/>
      <c r="AT169" s="84"/>
      <c r="AU169" s="84"/>
      <c r="AV169" s="84"/>
      <c r="AW169" s="84"/>
      <c r="AX169" s="84"/>
      <c r="AY169" s="84"/>
      <c r="AZ169" s="84"/>
      <c r="BA169" s="84"/>
      <c r="BB169" s="84"/>
      <c r="BC169" s="84"/>
      <c r="BD169" s="84"/>
      <c r="BE169" s="84"/>
      <c r="BF169" s="84"/>
      <c r="BG169" s="84"/>
      <c r="BH169" s="84"/>
    </row>
    <row r="170" spans="1:60" x14ac:dyDescent="0.4">
      <c r="A170" s="84"/>
      <c r="B170" s="84"/>
      <c r="C170" s="84"/>
      <c r="D170" s="84"/>
      <c r="E170" s="84"/>
      <c r="F170" s="84"/>
      <c r="G170" s="84"/>
      <c r="H170" s="84"/>
      <c r="I170" s="84"/>
      <c r="J170" s="84"/>
      <c r="K170" s="84"/>
      <c r="L170" s="84"/>
      <c r="M170" s="84"/>
      <c r="N170" s="84"/>
      <c r="O170" s="84"/>
      <c r="P170" s="84"/>
      <c r="Q170" s="84"/>
      <c r="R170" s="84"/>
      <c r="S170" s="84"/>
      <c r="T170" s="84"/>
      <c r="U170" s="84"/>
      <c r="V170" s="84"/>
      <c r="W170" s="84"/>
      <c r="X170" s="84"/>
      <c r="Y170" s="84"/>
      <c r="Z170" s="84"/>
      <c r="AA170" s="84"/>
      <c r="AB170" s="84"/>
      <c r="AC170" s="84"/>
      <c r="AD170" s="84"/>
      <c r="AE170" s="84"/>
      <c r="AF170" s="84"/>
      <c r="AG170" s="84"/>
      <c r="AH170" s="84"/>
      <c r="AI170" s="84"/>
      <c r="AJ170" s="84"/>
      <c r="AK170" s="84"/>
      <c r="AL170" s="84"/>
      <c r="AM170" s="84"/>
      <c r="AN170" s="84"/>
      <c r="AO170" s="84"/>
      <c r="AP170" s="84"/>
      <c r="AQ170" s="84"/>
      <c r="AR170" s="84"/>
      <c r="AS170" s="84"/>
      <c r="AT170" s="84"/>
      <c r="AU170" s="84"/>
      <c r="AV170" s="84"/>
      <c r="AW170" s="84"/>
      <c r="AX170" s="84"/>
      <c r="AY170" s="84"/>
      <c r="AZ170" s="84"/>
      <c r="BA170" s="84"/>
      <c r="BB170" s="84"/>
      <c r="BC170" s="84"/>
      <c r="BD170" s="84"/>
      <c r="BE170" s="84"/>
      <c r="BF170" s="84"/>
      <c r="BG170" s="84"/>
      <c r="BH170" s="84"/>
    </row>
    <row r="171" spans="1:60" x14ac:dyDescent="0.4">
      <c r="A171" s="84"/>
      <c r="B171" s="84"/>
      <c r="C171" s="84"/>
      <c r="D171" s="84"/>
      <c r="E171" s="84"/>
      <c r="F171" s="84"/>
      <c r="G171" s="84"/>
      <c r="H171" s="84"/>
      <c r="I171" s="84"/>
      <c r="J171" s="84"/>
      <c r="K171" s="84"/>
      <c r="L171" s="84"/>
      <c r="M171" s="84"/>
      <c r="N171" s="84"/>
      <c r="O171" s="84"/>
      <c r="P171" s="84"/>
      <c r="Q171" s="84"/>
      <c r="R171" s="84"/>
      <c r="S171" s="84"/>
      <c r="T171" s="84"/>
      <c r="U171" s="84"/>
      <c r="V171" s="84"/>
      <c r="W171" s="84"/>
      <c r="X171" s="84"/>
      <c r="Y171" s="84"/>
      <c r="Z171" s="84"/>
      <c r="AA171" s="84"/>
      <c r="AB171" s="84"/>
      <c r="AC171" s="84"/>
      <c r="AD171" s="84"/>
      <c r="AE171" s="84"/>
      <c r="AF171" s="84"/>
      <c r="AG171" s="84"/>
      <c r="AH171" s="84"/>
      <c r="AI171" s="84"/>
      <c r="AJ171" s="84"/>
      <c r="AK171" s="84"/>
      <c r="AL171" s="84"/>
      <c r="AM171" s="84"/>
      <c r="AN171" s="84"/>
      <c r="AO171" s="84"/>
      <c r="AP171" s="84"/>
      <c r="AQ171" s="84"/>
      <c r="AR171" s="84"/>
      <c r="AS171" s="84"/>
      <c r="AT171" s="84"/>
      <c r="AU171" s="84"/>
      <c r="AV171" s="84"/>
      <c r="AW171" s="84"/>
      <c r="AX171" s="84"/>
      <c r="AY171" s="84"/>
      <c r="AZ171" s="84"/>
      <c r="BA171" s="84"/>
      <c r="BB171" s="84"/>
      <c r="BC171" s="84"/>
      <c r="BD171" s="84"/>
      <c r="BE171" s="84"/>
      <c r="BF171" s="84"/>
      <c r="BG171" s="84"/>
      <c r="BH171" s="84"/>
    </row>
    <row r="172" spans="1:60" x14ac:dyDescent="0.4">
      <c r="A172" s="84"/>
      <c r="B172" s="84"/>
      <c r="C172" s="84"/>
      <c r="D172" s="84"/>
      <c r="E172" s="84"/>
      <c r="F172" s="84"/>
      <c r="G172" s="84"/>
      <c r="H172" s="84"/>
      <c r="I172" s="84"/>
      <c r="J172" s="84"/>
      <c r="K172" s="84"/>
      <c r="L172" s="84"/>
      <c r="M172" s="84"/>
      <c r="N172" s="84"/>
      <c r="O172" s="84"/>
      <c r="P172" s="84"/>
      <c r="Q172" s="84"/>
      <c r="R172" s="84"/>
      <c r="S172" s="84"/>
      <c r="T172" s="84"/>
      <c r="U172" s="84"/>
      <c r="V172" s="84"/>
      <c r="W172" s="84"/>
      <c r="X172" s="84"/>
      <c r="Y172" s="84"/>
      <c r="Z172" s="84"/>
      <c r="AA172" s="84"/>
      <c r="AB172" s="84"/>
      <c r="AC172" s="84"/>
      <c r="AD172" s="84"/>
      <c r="AE172" s="84"/>
      <c r="AF172" s="84"/>
      <c r="AG172" s="84"/>
      <c r="AH172" s="84"/>
      <c r="AI172" s="84"/>
      <c r="AJ172" s="84"/>
      <c r="AK172" s="84"/>
      <c r="AL172" s="84"/>
      <c r="AM172" s="84"/>
      <c r="AN172" s="84"/>
      <c r="AO172" s="84"/>
      <c r="AP172" s="84"/>
      <c r="AQ172" s="84"/>
      <c r="AR172" s="84"/>
      <c r="AS172" s="84"/>
      <c r="AT172" s="84"/>
      <c r="AU172" s="84"/>
      <c r="AV172" s="84"/>
      <c r="AW172" s="84"/>
      <c r="AX172" s="84"/>
      <c r="AY172" s="84"/>
      <c r="AZ172" s="84"/>
      <c r="BA172" s="84"/>
      <c r="BB172" s="84"/>
      <c r="BC172" s="84"/>
      <c r="BD172" s="84"/>
      <c r="BE172" s="84"/>
      <c r="BF172" s="84"/>
      <c r="BG172" s="84"/>
      <c r="BH172" s="84"/>
    </row>
    <row r="173" spans="1:60" x14ac:dyDescent="0.4">
      <c r="A173" s="84"/>
      <c r="B173" s="84"/>
      <c r="C173" s="84"/>
      <c r="D173" s="84"/>
      <c r="E173" s="84"/>
      <c r="F173" s="84"/>
      <c r="G173" s="84"/>
      <c r="H173" s="84"/>
      <c r="I173" s="84"/>
      <c r="J173" s="84"/>
      <c r="K173" s="84"/>
      <c r="L173" s="84"/>
      <c r="M173" s="84"/>
      <c r="N173" s="84"/>
      <c r="O173" s="84"/>
      <c r="P173" s="84"/>
      <c r="Q173" s="84"/>
      <c r="R173" s="84"/>
      <c r="S173" s="84"/>
      <c r="T173" s="84"/>
      <c r="U173" s="84"/>
      <c r="V173" s="84"/>
      <c r="W173" s="84"/>
      <c r="X173" s="84"/>
      <c r="Y173" s="84"/>
      <c r="Z173" s="84"/>
      <c r="AA173" s="84"/>
      <c r="AB173" s="84"/>
      <c r="AC173" s="84"/>
      <c r="AD173" s="84"/>
      <c r="AE173" s="84"/>
      <c r="AF173" s="84"/>
      <c r="AG173" s="84"/>
      <c r="AH173" s="84"/>
      <c r="AI173" s="84"/>
      <c r="AJ173" s="84"/>
      <c r="AK173" s="84"/>
      <c r="AL173" s="84"/>
      <c r="AM173" s="84"/>
      <c r="AN173" s="84"/>
      <c r="AO173" s="84"/>
      <c r="AP173" s="84"/>
      <c r="AQ173" s="84"/>
      <c r="AR173" s="84"/>
      <c r="AS173" s="84"/>
      <c r="AT173" s="84"/>
      <c r="AU173" s="84"/>
      <c r="AV173" s="84"/>
      <c r="AW173" s="84"/>
      <c r="AX173" s="84"/>
      <c r="AY173" s="84"/>
      <c r="AZ173" s="84"/>
      <c r="BA173" s="84"/>
      <c r="BB173" s="84"/>
      <c r="BC173" s="84"/>
      <c r="BD173" s="84"/>
      <c r="BE173" s="84"/>
      <c r="BF173" s="84"/>
      <c r="BG173" s="84"/>
      <c r="BH173" s="84"/>
    </row>
    <row r="174" spans="1:60" x14ac:dyDescent="0.4">
      <c r="A174" s="84"/>
      <c r="B174" s="84"/>
      <c r="C174" s="84"/>
      <c r="D174" s="84"/>
      <c r="E174" s="84"/>
      <c r="F174" s="84"/>
      <c r="G174" s="84"/>
      <c r="H174" s="84"/>
      <c r="I174" s="84"/>
      <c r="J174" s="84"/>
      <c r="K174" s="84"/>
      <c r="L174" s="84"/>
      <c r="M174" s="84"/>
      <c r="N174" s="84"/>
      <c r="O174" s="84"/>
      <c r="P174" s="84"/>
      <c r="Q174" s="84"/>
      <c r="R174" s="84"/>
      <c r="S174" s="84"/>
      <c r="T174" s="84"/>
      <c r="U174" s="84"/>
      <c r="V174" s="84"/>
      <c r="W174" s="84"/>
      <c r="X174" s="84"/>
      <c r="Y174" s="84"/>
      <c r="Z174" s="84"/>
      <c r="AA174" s="84"/>
      <c r="AB174" s="84"/>
      <c r="AC174" s="84"/>
      <c r="AD174" s="84"/>
      <c r="AE174" s="84"/>
      <c r="AF174" s="84"/>
      <c r="AG174" s="84"/>
      <c r="AH174" s="84"/>
      <c r="AI174" s="84"/>
      <c r="AJ174" s="84"/>
      <c r="AK174" s="84"/>
      <c r="AL174" s="84"/>
      <c r="AM174" s="84"/>
      <c r="AN174" s="84"/>
      <c r="AO174" s="84"/>
      <c r="AP174" s="84"/>
      <c r="AQ174" s="84"/>
      <c r="AR174" s="84"/>
      <c r="AS174" s="84"/>
      <c r="AT174" s="84"/>
      <c r="AU174" s="84"/>
      <c r="AV174" s="84"/>
      <c r="AW174" s="84"/>
      <c r="AX174" s="84"/>
      <c r="AY174" s="84"/>
      <c r="AZ174" s="84"/>
      <c r="BA174" s="84"/>
      <c r="BB174" s="84"/>
      <c r="BC174" s="84"/>
      <c r="BD174" s="84"/>
      <c r="BE174" s="84"/>
      <c r="BF174" s="84"/>
      <c r="BG174" s="84"/>
      <c r="BH174" s="84"/>
    </row>
    <row r="175" spans="1:60" x14ac:dyDescent="0.4">
      <c r="A175" s="84"/>
      <c r="B175" s="84"/>
      <c r="C175" s="84"/>
      <c r="D175" s="84"/>
      <c r="E175" s="84"/>
      <c r="F175" s="84"/>
      <c r="G175" s="84"/>
      <c r="H175" s="84"/>
      <c r="I175" s="84"/>
      <c r="J175" s="84"/>
      <c r="K175" s="84"/>
      <c r="L175" s="84"/>
      <c r="M175" s="84"/>
      <c r="N175" s="84"/>
      <c r="O175" s="84"/>
      <c r="P175" s="84"/>
      <c r="Q175" s="84"/>
      <c r="R175" s="84"/>
      <c r="S175" s="84"/>
      <c r="T175" s="84"/>
      <c r="U175" s="84"/>
      <c r="V175" s="84"/>
      <c r="W175" s="84"/>
      <c r="X175" s="84"/>
      <c r="Y175" s="84"/>
      <c r="Z175" s="84"/>
      <c r="AA175" s="84"/>
      <c r="AB175" s="84"/>
      <c r="AC175" s="84"/>
      <c r="AD175" s="84"/>
      <c r="AE175" s="84"/>
      <c r="AF175" s="84"/>
      <c r="AG175" s="84"/>
      <c r="AH175" s="84"/>
      <c r="AI175" s="84"/>
      <c r="AJ175" s="84"/>
      <c r="AK175" s="84"/>
      <c r="AL175" s="84"/>
      <c r="AM175" s="84"/>
      <c r="AN175" s="84"/>
      <c r="AO175" s="84"/>
      <c r="AP175" s="84"/>
      <c r="AQ175" s="84"/>
      <c r="AR175" s="84"/>
      <c r="AS175" s="84"/>
      <c r="AT175" s="84"/>
      <c r="AU175" s="84"/>
      <c r="AV175" s="84"/>
      <c r="AW175" s="84"/>
      <c r="AX175" s="84"/>
      <c r="AY175" s="84"/>
      <c r="AZ175" s="84"/>
      <c r="BA175" s="84"/>
      <c r="BB175" s="84"/>
      <c r="BC175" s="84"/>
      <c r="BD175" s="84"/>
      <c r="BE175" s="84"/>
      <c r="BF175" s="84"/>
      <c r="BG175" s="84"/>
      <c r="BH175" s="84"/>
    </row>
    <row r="176" spans="1:60" x14ac:dyDescent="0.4">
      <c r="A176" s="84"/>
      <c r="B176" s="84"/>
      <c r="C176" s="84"/>
      <c r="D176" s="84"/>
      <c r="E176" s="84"/>
      <c r="F176" s="84"/>
      <c r="G176" s="84"/>
      <c r="H176" s="84"/>
      <c r="I176" s="84"/>
      <c r="J176" s="84"/>
      <c r="K176" s="84"/>
      <c r="L176" s="84"/>
      <c r="M176" s="84"/>
      <c r="N176" s="84"/>
      <c r="O176" s="84"/>
      <c r="P176" s="84"/>
      <c r="Q176" s="84"/>
      <c r="R176" s="84"/>
      <c r="S176" s="84"/>
      <c r="T176" s="84"/>
      <c r="U176" s="84"/>
      <c r="V176" s="84"/>
      <c r="W176" s="84"/>
      <c r="X176" s="84"/>
      <c r="Y176" s="84"/>
      <c r="Z176" s="84"/>
      <c r="AA176" s="84"/>
      <c r="AB176" s="84"/>
      <c r="AC176" s="84"/>
      <c r="AD176" s="84"/>
      <c r="AE176" s="84"/>
      <c r="AF176" s="84"/>
      <c r="AG176" s="84"/>
      <c r="AH176" s="84"/>
      <c r="AI176" s="84"/>
      <c r="AJ176" s="84"/>
      <c r="AK176" s="84"/>
      <c r="AL176" s="84"/>
      <c r="AM176" s="84"/>
      <c r="AN176" s="84"/>
      <c r="AO176" s="84"/>
      <c r="AP176" s="84"/>
      <c r="AQ176" s="84"/>
      <c r="AR176" s="84"/>
      <c r="AS176" s="84"/>
      <c r="AT176" s="84"/>
      <c r="AU176" s="84"/>
      <c r="AV176" s="84"/>
      <c r="AW176" s="84"/>
      <c r="AX176" s="84"/>
      <c r="AY176" s="84"/>
      <c r="AZ176" s="84"/>
      <c r="BA176" s="84"/>
      <c r="BB176" s="84"/>
      <c r="BC176" s="84"/>
      <c r="BD176" s="84"/>
      <c r="BE176" s="84"/>
      <c r="BF176" s="84"/>
      <c r="BG176" s="84"/>
      <c r="BH176" s="84"/>
    </row>
    <row r="177" spans="1:60" x14ac:dyDescent="0.4">
      <c r="A177" s="84"/>
      <c r="B177" s="84"/>
      <c r="C177" s="84"/>
      <c r="D177" s="84"/>
      <c r="E177" s="84"/>
      <c r="F177" s="84"/>
      <c r="G177" s="84"/>
      <c r="H177" s="84"/>
      <c r="I177" s="84"/>
      <c r="J177" s="84"/>
      <c r="K177" s="84"/>
      <c r="L177" s="84"/>
      <c r="M177" s="84"/>
      <c r="N177" s="84"/>
      <c r="O177" s="84"/>
      <c r="P177" s="84"/>
      <c r="Q177" s="84"/>
      <c r="R177" s="84"/>
      <c r="S177" s="84"/>
      <c r="T177" s="84"/>
      <c r="U177" s="84"/>
      <c r="V177" s="84"/>
      <c r="W177" s="84"/>
      <c r="X177" s="84"/>
      <c r="Y177" s="84"/>
      <c r="Z177" s="84"/>
      <c r="AA177" s="84"/>
      <c r="AB177" s="84"/>
      <c r="AC177" s="84"/>
      <c r="AD177" s="84"/>
      <c r="AE177" s="84"/>
      <c r="AF177" s="84"/>
      <c r="AG177" s="84"/>
      <c r="AH177" s="84"/>
      <c r="AI177" s="84"/>
      <c r="AJ177" s="84"/>
      <c r="AK177" s="84"/>
      <c r="AL177" s="84"/>
      <c r="AM177" s="84"/>
      <c r="AN177" s="84"/>
      <c r="AO177" s="84"/>
      <c r="AP177" s="84"/>
      <c r="AQ177" s="84"/>
      <c r="AR177" s="84"/>
      <c r="AS177" s="84"/>
      <c r="AT177" s="84"/>
      <c r="AU177" s="84"/>
      <c r="AV177" s="84"/>
      <c r="AW177" s="84"/>
      <c r="AX177" s="84"/>
      <c r="AY177" s="84"/>
      <c r="AZ177" s="84"/>
      <c r="BA177" s="84"/>
      <c r="BB177" s="84"/>
      <c r="BC177" s="84"/>
      <c r="BD177" s="84"/>
      <c r="BE177" s="84"/>
      <c r="BF177" s="84"/>
      <c r="BG177" s="84"/>
      <c r="BH177" s="84"/>
    </row>
    <row r="178" spans="1:60" x14ac:dyDescent="0.4">
      <c r="A178" s="84"/>
      <c r="B178" s="84"/>
      <c r="C178" s="84"/>
      <c r="D178" s="84"/>
      <c r="E178" s="84"/>
      <c r="F178" s="84"/>
      <c r="G178" s="84"/>
      <c r="H178" s="84"/>
      <c r="I178" s="84"/>
      <c r="J178" s="84"/>
      <c r="K178" s="84"/>
      <c r="L178" s="84"/>
      <c r="M178" s="84"/>
      <c r="N178" s="84"/>
      <c r="O178" s="84"/>
      <c r="P178" s="84"/>
      <c r="Q178" s="84"/>
      <c r="R178" s="84"/>
      <c r="S178" s="84"/>
      <c r="T178" s="84"/>
      <c r="U178" s="84"/>
      <c r="V178" s="84"/>
      <c r="W178" s="84"/>
      <c r="X178" s="84"/>
      <c r="Y178" s="84"/>
      <c r="Z178" s="84"/>
      <c r="AA178" s="84"/>
      <c r="AB178" s="84"/>
      <c r="AC178" s="84"/>
      <c r="AD178" s="84"/>
      <c r="AE178" s="84"/>
      <c r="AF178" s="84"/>
      <c r="AG178" s="84"/>
      <c r="AH178" s="84"/>
      <c r="AI178" s="84"/>
      <c r="AJ178" s="84"/>
      <c r="AK178" s="84"/>
      <c r="AL178" s="84"/>
      <c r="AM178" s="84"/>
      <c r="AN178" s="84"/>
      <c r="AO178" s="84"/>
      <c r="AP178" s="84"/>
      <c r="AQ178" s="84"/>
      <c r="AR178" s="84"/>
      <c r="AS178" s="84"/>
      <c r="AT178" s="84"/>
      <c r="AU178" s="84"/>
      <c r="AV178" s="84"/>
      <c r="AW178" s="84"/>
      <c r="AX178" s="84"/>
      <c r="AY178" s="84"/>
      <c r="AZ178" s="84"/>
      <c r="BA178" s="84"/>
      <c r="BB178" s="84"/>
      <c r="BC178" s="84"/>
      <c r="BD178" s="84"/>
      <c r="BE178" s="84"/>
      <c r="BF178" s="84"/>
      <c r="BG178" s="84"/>
      <c r="BH178" s="84"/>
    </row>
    <row r="179" spans="1:60" x14ac:dyDescent="0.4">
      <c r="A179" s="84"/>
      <c r="B179" s="84"/>
      <c r="C179" s="84"/>
      <c r="D179" s="84"/>
      <c r="E179" s="84"/>
      <c r="F179" s="84"/>
      <c r="G179" s="84"/>
      <c r="H179" s="84"/>
      <c r="I179" s="84"/>
      <c r="J179" s="84"/>
      <c r="K179" s="84"/>
      <c r="L179" s="84"/>
      <c r="M179" s="84"/>
      <c r="N179" s="84"/>
      <c r="O179" s="84"/>
      <c r="P179" s="84"/>
      <c r="Q179" s="84"/>
      <c r="R179" s="84"/>
      <c r="S179" s="84"/>
      <c r="T179" s="84"/>
      <c r="U179" s="84"/>
      <c r="V179" s="84"/>
      <c r="W179" s="84"/>
      <c r="X179" s="84"/>
      <c r="Y179" s="84"/>
      <c r="Z179" s="84"/>
      <c r="AA179" s="84"/>
      <c r="AB179" s="84"/>
      <c r="AC179" s="84"/>
      <c r="AD179" s="84"/>
      <c r="AE179" s="84"/>
      <c r="AF179" s="84"/>
      <c r="AG179" s="84"/>
      <c r="AH179" s="84"/>
      <c r="AI179" s="84"/>
      <c r="AJ179" s="84"/>
      <c r="AK179" s="84"/>
      <c r="AL179" s="84"/>
      <c r="AM179" s="84"/>
      <c r="AN179" s="84"/>
      <c r="AO179" s="84"/>
      <c r="AP179" s="84"/>
      <c r="AQ179" s="84"/>
      <c r="AR179" s="84"/>
      <c r="AS179" s="84"/>
      <c r="AT179" s="84"/>
      <c r="AU179" s="84"/>
      <c r="AV179" s="84"/>
      <c r="AW179" s="84"/>
      <c r="AX179" s="84"/>
      <c r="AY179" s="84"/>
      <c r="AZ179" s="84"/>
      <c r="BA179" s="84"/>
      <c r="BB179" s="84"/>
      <c r="BC179" s="84"/>
      <c r="BD179" s="84"/>
      <c r="BE179" s="84"/>
      <c r="BF179" s="84"/>
      <c r="BG179" s="84"/>
      <c r="BH179" s="84"/>
    </row>
    <row r="180" spans="1:60" x14ac:dyDescent="0.4">
      <c r="A180" s="84"/>
      <c r="B180" s="84"/>
      <c r="C180" s="84"/>
      <c r="D180" s="84"/>
      <c r="E180" s="84"/>
      <c r="F180" s="84"/>
      <c r="G180" s="84"/>
      <c r="H180" s="84"/>
      <c r="I180" s="84"/>
      <c r="J180" s="84"/>
      <c r="K180" s="84"/>
      <c r="L180" s="84"/>
      <c r="M180" s="84"/>
      <c r="N180" s="84"/>
      <c r="O180" s="84"/>
      <c r="P180" s="84"/>
      <c r="Q180" s="84"/>
      <c r="R180" s="84"/>
      <c r="S180" s="84"/>
      <c r="T180" s="84"/>
      <c r="U180" s="84"/>
      <c r="V180" s="84"/>
      <c r="W180" s="84"/>
      <c r="X180" s="84"/>
      <c r="Y180" s="84"/>
      <c r="Z180" s="84"/>
      <c r="AA180" s="84"/>
      <c r="AB180" s="84"/>
      <c r="AC180" s="84"/>
      <c r="AD180" s="84"/>
      <c r="AE180" s="84"/>
      <c r="AF180" s="84"/>
      <c r="AG180" s="84"/>
      <c r="AH180" s="84"/>
      <c r="AI180" s="84"/>
      <c r="AJ180" s="84"/>
      <c r="AK180" s="84"/>
      <c r="AL180" s="84"/>
      <c r="AM180" s="84"/>
      <c r="AN180" s="84"/>
      <c r="AO180" s="84"/>
      <c r="AP180" s="84"/>
      <c r="AQ180" s="84"/>
      <c r="AR180" s="84"/>
      <c r="AS180" s="84"/>
      <c r="AT180" s="84"/>
      <c r="AU180" s="84"/>
      <c r="AV180" s="84"/>
      <c r="AW180" s="84"/>
      <c r="AX180" s="84"/>
      <c r="AY180" s="84"/>
      <c r="AZ180" s="84"/>
      <c r="BA180" s="84"/>
      <c r="BB180" s="84"/>
      <c r="BC180" s="84"/>
      <c r="BD180" s="84"/>
      <c r="BE180" s="84"/>
      <c r="BF180" s="84"/>
      <c r="BG180" s="84"/>
      <c r="BH180" s="84"/>
    </row>
    <row r="181" spans="1:60" x14ac:dyDescent="0.4">
      <c r="A181" s="84"/>
      <c r="B181" s="84"/>
      <c r="C181" s="84"/>
      <c r="D181" s="84"/>
      <c r="E181" s="84"/>
      <c r="F181" s="84"/>
      <c r="G181" s="84"/>
      <c r="H181" s="84"/>
      <c r="I181" s="84"/>
      <c r="J181" s="84"/>
      <c r="K181" s="84"/>
      <c r="L181" s="84"/>
      <c r="M181" s="84"/>
      <c r="N181" s="84"/>
      <c r="O181" s="84"/>
      <c r="P181" s="84"/>
      <c r="Q181" s="84"/>
      <c r="R181" s="84"/>
      <c r="S181" s="84"/>
      <c r="T181" s="84"/>
      <c r="U181" s="84"/>
      <c r="V181" s="84"/>
      <c r="W181" s="84"/>
      <c r="X181" s="84"/>
      <c r="Y181" s="84"/>
      <c r="Z181" s="84"/>
      <c r="AA181" s="84"/>
      <c r="AB181" s="84"/>
      <c r="AC181" s="84"/>
      <c r="AD181" s="84"/>
      <c r="AE181" s="84"/>
      <c r="AF181" s="84"/>
      <c r="AG181" s="84"/>
      <c r="AH181" s="84"/>
      <c r="AI181" s="84"/>
      <c r="AJ181" s="84"/>
      <c r="AK181" s="84"/>
      <c r="AL181" s="84"/>
      <c r="AM181" s="84"/>
      <c r="AN181" s="84"/>
      <c r="AO181" s="84"/>
      <c r="AP181" s="84"/>
      <c r="AQ181" s="84"/>
      <c r="AR181" s="84"/>
      <c r="AS181" s="84"/>
      <c r="AT181" s="84"/>
      <c r="AU181" s="84"/>
      <c r="AV181" s="84"/>
      <c r="AW181" s="84"/>
      <c r="AX181" s="84"/>
      <c r="AY181" s="84"/>
      <c r="AZ181" s="84"/>
      <c r="BA181" s="84"/>
      <c r="BB181" s="84"/>
      <c r="BC181" s="84"/>
      <c r="BD181" s="84"/>
      <c r="BE181" s="84"/>
      <c r="BF181" s="84"/>
      <c r="BG181" s="84"/>
      <c r="BH181" s="84"/>
    </row>
    <row r="182" spans="1:60" x14ac:dyDescent="0.4">
      <c r="A182" s="84"/>
      <c r="B182" s="84"/>
      <c r="C182" s="84"/>
      <c r="D182" s="84"/>
      <c r="E182" s="84"/>
      <c r="F182" s="84"/>
      <c r="G182" s="84"/>
      <c r="H182" s="84"/>
      <c r="I182" s="84"/>
      <c r="J182" s="84"/>
      <c r="K182" s="84"/>
      <c r="L182" s="84"/>
      <c r="M182" s="84"/>
      <c r="N182" s="84"/>
      <c r="O182" s="84"/>
      <c r="P182" s="84"/>
      <c r="Q182" s="84"/>
      <c r="R182" s="84"/>
      <c r="S182" s="84"/>
      <c r="T182" s="84"/>
      <c r="U182" s="84"/>
      <c r="V182" s="84"/>
      <c r="W182" s="84"/>
      <c r="X182" s="84"/>
      <c r="Y182" s="84"/>
      <c r="Z182" s="84"/>
      <c r="AA182" s="84"/>
      <c r="AB182" s="84"/>
      <c r="AC182" s="84"/>
      <c r="AD182" s="84"/>
      <c r="AE182" s="84"/>
      <c r="AF182" s="84"/>
      <c r="AG182" s="84"/>
      <c r="AH182" s="84"/>
      <c r="AI182" s="84"/>
      <c r="AJ182" s="84"/>
      <c r="AK182" s="84"/>
      <c r="AL182" s="84"/>
      <c r="AM182" s="84"/>
      <c r="AN182" s="84"/>
      <c r="AO182" s="84"/>
      <c r="AP182" s="84"/>
      <c r="AQ182" s="84"/>
      <c r="AR182" s="84"/>
      <c r="AS182" s="84"/>
      <c r="AT182" s="84"/>
      <c r="AU182" s="84"/>
      <c r="AV182" s="84"/>
      <c r="AW182" s="84"/>
      <c r="AX182" s="84"/>
      <c r="AY182" s="84"/>
      <c r="AZ182" s="84"/>
      <c r="BA182" s="84"/>
      <c r="BB182" s="84"/>
      <c r="BC182" s="84"/>
      <c r="BD182" s="84"/>
      <c r="BE182" s="84"/>
      <c r="BF182" s="84"/>
      <c r="BG182" s="84"/>
      <c r="BH182" s="84"/>
    </row>
    <row r="183" spans="1:60" x14ac:dyDescent="0.4">
      <c r="A183" s="84"/>
      <c r="B183" s="84"/>
      <c r="C183" s="84"/>
      <c r="D183" s="84"/>
      <c r="E183" s="84"/>
      <c r="F183" s="84"/>
      <c r="G183" s="84"/>
      <c r="H183" s="84"/>
      <c r="I183" s="84"/>
      <c r="J183" s="84"/>
      <c r="K183" s="84"/>
      <c r="L183" s="84"/>
      <c r="M183" s="84"/>
      <c r="N183" s="84"/>
      <c r="O183" s="84"/>
      <c r="P183" s="84"/>
      <c r="Q183" s="84"/>
      <c r="R183" s="84"/>
      <c r="S183" s="84"/>
      <c r="T183" s="84"/>
      <c r="U183" s="84"/>
      <c r="V183" s="84"/>
      <c r="W183" s="84"/>
      <c r="X183" s="84"/>
      <c r="Y183" s="84"/>
      <c r="Z183" s="84"/>
      <c r="AA183" s="84"/>
      <c r="AB183" s="84"/>
      <c r="AC183" s="84"/>
      <c r="AD183" s="84"/>
      <c r="AE183" s="84"/>
      <c r="AF183" s="84"/>
      <c r="AG183" s="84"/>
      <c r="AH183" s="84"/>
      <c r="AI183" s="84"/>
      <c r="AJ183" s="84"/>
      <c r="AK183" s="84"/>
      <c r="AL183" s="84"/>
      <c r="AM183" s="84"/>
      <c r="AN183" s="84"/>
      <c r="AO183" s="84"/>
      <c r="AP183" s="84"/>
      <c r="AQ183" s="84"/>
      <c r="AR183" s="84"/>
      <c r="AS183" s="84"/>
      <c r="AT183" s="84"/>
      <c r="AU183" s="84"/>
      <c r="AV183" s="84"/>
      <c r="AW183" s="84"/>
      <c r="AX183" s="84"/>
      <c r="AY183" s="84"/>
      <c r="AZ183" s="84"/>
      <c r="BA183" s="84"/>
      <c r="BB183" s="84"/>
      <c r="BC183" s="84"/>
      <c r="BD183" s="84"/>
      <c r="BE183" s="84"/>
      <c r="BF183" s="84"/>
      <c r="BG183" s="84"/>
      <c r="BH183" s="84"/>
    </row>
    <row r="184" spans="1:60" x14ac:dyDescent="0.4">
      <c r="A184" s="84"/>
      <c r="B184" s="84"/>
      <c r="C184" s="84"/>
      <c r="D184" s="84"/>
      <c r="E184" s="84"/>
      <c r="F184" s="84"/>
      <c r="G184" s="84"/>
      <c r="H184" s="84"/>
      <c r="I184" s="84"/>
      <c r="J184" s="84"/>
      <c r="K184" s="84"/>
      <c r="L184" s="84"/>
      <c r="M184" s="84"/>
      <c r="N184" s="84"/>
      <c r="O184" s="84"/>
      <c r="P184" s="84"/>
      <c r="Q184" s="84"/>
      <c r="R184" s="84"/>
      <c r="S184" s="84"/>
      <c r="T184" s="84"/>
      <c r="U184" s="84"/>
      <c r="V184" s="84"/>
      <c r="W184" s="84"/>
      <c r="X184" s="84"/>
      <c r="Y184" s="84"/>
      <c r="Z184" s="84"/>
      <c r="AA184" s="84"/>
      <c r="AB184" s="84"/>
      <c r="AC184" s="84"/>
      <c r="AD184" s="84"/>
      <c r="AE184" s="84"/>
      <c r="AF184" s="84"/>
      <c r="AG184" s="84"/>
      <c r="AH184" s="84"/>
      <c r="AI184" s="84"/>
      <c r="AJ184" s="84"/>
      <c r="AK184" s="84"/>
      <c r="AL184" s="84"/>
      <c r="AM184" s="84"/>
      <c r="AN184" s="84"/>
      <c r="AO184" s="84"/>
      <c r="AP184" s="84"/>
      <c r="AQ184" s="84"/>
      <c r="AR184" s="84"/>
      <c r="AS184" s="84"/>
      <c r="AT184" s="84"/>
      <c r="AU184" s="84"/>
      <c r="AV184" s="84"/>
      <c r="AW184" s="84"/>
      <c r="AX184" s="84"/>
      <c r="AY184" s="84"/>
      <c r="AZ184" s="84"/>
      <c r="BA184" s="84"/>
      <c r="BB184" s="84"/>
      <c r="BC184" s="84"/>
      <c r="BD184" s="84"/>
      <c r="BE184" s="84"/>
      <c r="BF184" s="84"/>
      <c r="BG184" s="84"/>
      <c r="BH184" s="84"/>
    </row>
    <row r="185" spans="1:60" x14ac:dyDescent="0.4">
      <c r="A185" s="84"/>
      <c r="B185" s="84"/>
      <c r="C185" s="84"/>
      <c r="D185" s="84"/>
      <c r="E185" s="84"/>
      <c r="F185" s="84"/>
      <c r="G185" s="84"/>
      <c r="H185" s="84"/>
      <c r="I185" s="84"/>
      <c r="J185" s="84"/>
      <c r="K185" s="84"/>
      <c r="L185" s="84"/>
      <c r="M185" s="84"/>
      <c r="N185" s="84"/>
      <c r="O185" s="84"/>
      <c r="P185" s="84"/>
      <c r="Q185" s="84"/>
      <c r="R185" s="84"/>
      <c r="S185" s="84"/>
      <c r="T185" s="84"/>
      <c r="U185" s="84"/>
      <c r="V185" s="84"/>
      <c r="W185" s="84"/>
      <c r="X185" s="84"/>
      <c r="Y185" s="84"/>
      <c r="Z185" s="84"/>
      <c r="AA185" s="84"/>
      <c r="AB185" s="84"/>
      <c r="AC185" s="84"/>
      <c r="AD185" s="84"/>
      <c r="AE185" s="84"/>
      <c r="AF185" s="84"/>
      <c r="AG185" s="84"/>
      <c r="AH185" s="84"/>
      <c r="AI185" s="84"/>
      <c r="AJ185" s="84"/>
      <c r="AK185" s="84"/>
      <c r="AL185" s="84"/>
      <c r="AM185" s="84"/>
      <c r="AN185" s="84"/>
      <c r="AO185" s="84"/>
      <c r="AP185" s="84"/>
      <c r="AQ185" s="84"/>
      <c r="AR185" s="84"/>
      <c r="AS185" s="84"/>
      <c r="AT185" s="84"/>
      <c r="AU185" s="84"/>
      <c r="AV185" s="84"/>
      <c r="AW185" s="84"/>
      <c r="AX185" s="84"/>
      <c r="AY185" s="84"/>
      <c r="AZ185" s="84"/>
      <c r="BA185" s="84"/>
      <c r="BB185" s="84"/>
      <c r="BC185" s="84"/>
      <c r="BD185" s="84"/>
      <c r="BE185" s="84"/>
      <c r="BF185" s="84"/>
      <c r="BG185" s="84"/>
      <c r="BH185" s="84"/>
    </row>
    <row r="186" spans="1:60" x14ac:dyDescent="0.4">
      <c r="A186" s="84"/>
      <c r="B186" s="84"/>
      <c r="C186" s="84"/>
      <c r="D186" s="84"/>
      <c r="E186" s="84"/>
      <c r="F186" s="84"/>
      <c r="G186" s="84"/>
      <c r="H186" s="84"/>
      <c r="I186" s="84"/>
      <c r="J186" s="84"/>
      <c r="K186" s="84"/>
      <c r="L186" s="84"/>
      <c r="M186" s="84"/>
      <c r="N186" s="84"/>
      <c r="O186" s="84"/>
      <c r="P186" s="84"/>
      <c r="Q186" s="84"/>
      <c r="R186" s="84"/>
      <c r="S186" s="84"/>
      <c r="T186" s="84"/>
      <c r="U186" s="84"/>
      <c r="V186" s="84"/>
      <c r="W186" s="84"/>
      <c r="X186" s="84"/>
      <c r="Y186" s="84"/>
      <c r="Z186" s="84"/>
      <c r="AA186" s="84"/>
      <c r="AB186" s="84"/>
      <c r="AC186" s="84"/>
      <c r="AD186" s="84"/>
      <c r="AE186" s="84"/>
      <c r="AF186" s="84"/>
      <c r="AG186" s="84"/>
      <c r="AH186" s="84"/>
      <c r="AI186" s="84"/>
      <c r="AJ186" s="84"/>
      <c r="AK186" s="84"/>
      <c r="AL186" s="84"/>
      <c r="AM186" s="84"/>
      <c r="AN186" s="84"/>
      <c r="AO186" s="84"/>
      <c r="AP186" s="84"/>
      <c r="AQ186" s="84"/>
      <c r="AR186" s="84"/>
      <c r="AS186" s="84"/>
      <c r="AT186" s="84"/>
      <c r="AU186" s="84"/>
      <c r="AV186" s="84"/>
      <c r="AW186" s="84"/>
      <c r="AX186" s="84"/>
      <c r="AY186" s="84"/>
      <c r="AZ186" s="84"/>
      <c r="BA186" s="84"/>
      <c r="BB186" s="84"/>
      <c r="BC186" s="84"/>
      <c r="BD186" s="84"/>
      <c r="BE186" s="84"/>
      <c r="BF186" s="84"/>
      <c r="BG186" s="84"/>
      <c r="BH186" s="84"/>
    </row>
    <row r="187" spans="1:60" x14ac:dyDescent="0.4">
      <c r="A187" s="84"/>
      <c r="B187" s="84"/>
      <c r="C187" s="84"/>
      <c r="D187" s="84"/>
      <c r="E187" s="84"/>
      <c r="F187" s="84"/>
      <c r="G187" s="84"/>
      <c r="H187" s="84"/>
      <c r="I187" s="84"/>
      <c r="J187" s="84"/>
      <c r="K187" s="84"/>
      <c r="L187" s="84"/>
      <c r="M187" s="84"/>
      <c r="N187" s="84"/>
      <c r="O187" s="84"/>
      <c r="P187" s="84"/>
      <c r="Q187" s="84"/>
      <c r="R187" s="84"/>
      <c r="S187" s="84"/>
      <c r="T187" s="84"/>
      <c r="U187" s="84"/>
      <c r="V187" s="84"/>
      <c r="W187" s="84"/>
      <c r="X187" s="84"/>
      <c r="Y187" s="84"/>
      <c r="Z187" s="84"/>
      <c r="AA187" s="84"/>
      <c r="AB187" s="84"/>
      <c r="AC187" s="84"/>
      <c r="AD187" s="84"/>
      <c r="AE187" s="84"/>
      <c r="AF187" s="84"/>
      <c r="AG187" s="84"/>
      <c r="AH187" s="84"/>
      <c r="AI187" s="84"/>
      <c r="AJ187" s="84"/>
      <c r="AK187" s="84"/>
      <c r="AL187" s="84"/>
      <c r="AM187" s="84"/>
      <c r="AN187" s="84"/>
      <c r="AO187" s="84"/>
      <c r="AP187" s="84"/>
      <c r="AQ187" s="84"/>
      <c r="AR187" s="84"/>
      <c r="AS187" s="84"/>
      <c r="AT187" s="84"/>
      <c r="AU187" s="84"/>
      <c r="AV187" s="84"/>
      <c r="AW187" s="84"/>
      <c r="AX187" s="84"/>
      <c r="AY187" s="84"/>
      <c r="AZ187" s="84"/>
      <c r="BA187" s="84"/>
      <c r="BB187" s="84"/>
      <c r="BC187" s="84"/>
      <c r="BD187" s="84"/>
      <c r="BE187" s="84"/>
      <c r="BF187" s="84"/>
      <c r="BG187" s="84"/>
      <c r="BH187" s="84"/>
    </row>
    <row r="188" spans="1:60" x14ac:dyDescent="0.4">
      <c r="A188" s="84"/>
      <c r="B188" s="84"/>
      <c r="C188" s="84"/>
      <c r="D188" s="84"/>
      <c r="E188" s="84"/>
      <c r="F188" s="84"/>
      <c r="G188" s="84"/>
      <c r="H188" s="84"/>
      <c r="I188" s="84"/>
      <c r="J188" s="84"/>
      <c r="K188" s="84"/>
      <c r="L188" s="84"/>
      <c r="M188" s="84"/>
      <c r="N188" s="84"/>
      <c r="O188" s="84"/>
      <c r="P188" s="84"/>
      <c r="Q188" s="84"/>
      <c r="R188" s="84"/>
      <c r="S188" s="84"/>
      <c r="T188" s="84"/>
      <c r="U188" s="84"/>
      <c r="V188" s="84"/>
      <c r="W188" s="84"/>
      <c r="X188" s="84"/>
      <c r="Y188" s="84"/>
      <c r="Z188" s="84"/>
      <c r="AA188" s="84"/>
      <c r="AB188" s="84"/>
      <c r="AC188" s="84"/>
      <c r="AD188" s="84"/>
      <c r="AE188" s="84"/>
      <c r="AF188" s="84"/>
      <c r="AG188" s="84"/>
      <c r="AH188" s="84"/>
      <c r="AI188" s="84"/>
      <c r="AJ188" s="84"/>
      <c r="AK188" s="84"/>
      <c r="AL188" s="84"/>
      <c r="AM188" s="84"/>
      <c r="AN188" s="84"/>
      <c r="AO188" s="84"/>
      <c r="AP188" s="84"/>
      <c r="AQ188" s="84"/>
      <c r="AR188" s="84"/>
      <c r="AS188" s="84"/>
      <c r="AT188" s="84"/>
      <c r="AU188" s="84"/>
      <c r="AV188" s="84"/>
      <c r="AW188" s="84"/>
      <c r="AX188" s="84"/>
      <c r="AY188" s="84"/>
      <c r="AZ188" s="84"/>
      <c r="BA188" s="84"/>
      <c r="BB188" s="84"/>
      <c r="BC188" s="84"/>
      <c r="BD188" s="84"/>
      <c r="BE188" s="84"/>
      <c r="BF188" s="84"/>
      <c r="BG188" s="84"/>
      <c r="BH188" s="84"/>
    </row>
    <row r="189" spans="1:60" x14ac:dyDescent="0.4">
      <c r="A189" s="84"/>
      <c r="B189" s="84"/>
      <c r="C189" s="84"/>
      <c r="D189" s="84"/>
      <c r="E189" s="84"/>
      <c r="F189" s="84"/>
      <c r="G189" s="84"/>
      <c r="H189" s="84"/>
      <c r="I189" s="84"/>
      <c r="J189" s="84"/>
      <c r="K189" s="84"/>
      <c r="L189" s="84"/>
      <c r="M189" s="84"/>
      <c r="N189" s="84"/>
      <c r="O189" s="84"/>
      <c r="P189" s="84"/>
      <c r="Q189" s="84"/>
      <c r="R189" s="84"/>
      <c r="S189" s="84"/>
      <c r="T189" s="84"/>
      <c r="U189" s="84"/>
      <c r="V189" s="84"/>
      <c r="W189" s="84"/>
      <c r="X189" s="84"/>
      <c r="Y189" s="84"/>
      <c r="Z189" s="84"/>
      <c r="AA189" s="84"/>
      <c r="AB189" s="84"/>
      <c r="AC189" s="84"/>
      <c r="AD189" s="84"/>
      <c r="AE189" s="84"/>
      <c r="AF189" s="84"/>
      <c r="AG189" s="84"/>
      <c r="AH189" s="84"/>
      <c r="AI189" s="84"/>
      <c r="AJ189" s="84"/>
      <c r="AK189" s="84"/>
      <c r="AL189" s="84"/>
      <c r="AM189" s="84"/>
      <c r="AN189" s="84"/>
      <c r="AO189" s="84"/>
      <c r="AP189" s="84"/>
      <c r="AQ189" s="84"/>
      <c r="AR189" s="84"/>
      <c r="AS189" s="84"/>
      <c r="AT189" s="84"/>
      <c r="AU189" s="84"/>
      <c r="AV189" s="84"/>
      <c r="AW189" s="84"/>
      <c r="AX189" s="84"/>
      <c r="AY189" s="84"/>
      <c r="AZ189" s="84"/>
      <c r="BA189" s="84"/>
      <c r="BB189" s="84"/>
      <c r="BC189" s="84"/>
      <c r="BD189" s="84"/>
      <c r="BE189" s="84"/>
      <c r="BF189" s="84"/>
      <c r="BG189" s="84"/>
      <c r="BH189" s="84"/>
    </row>
    <row r="190" spans="1:60" x14ac:dyDescent="0.4">
      <c r="A190" s="84"/>
      <c r="B190" s="84"/>
      <c r="C190" s="84"/>
      <c r="D190" s="84"/>
      <c r="E190" s="84"/>
      <c r="F190" s="84"/>
      <c r="G190" s="84"/>
      <c r="H190" s="84"/>
      <c r="I190" s="84"/>
      <c r="J190" s="84"/>
      <c r="K190" s="84"/>
      <c r="L190" s="84"/>
      <c r="M190" s="84"/>
      <c r="N190" s="84"/>
      <c r="O190" s="84"/>
      <c r="P190" s="84"/>
      <c r="Q190" s="84"/>
      <c r="R190" s="84"/>
      <c r="S190" s="84"/>
      <c r="T190" s="84"/>
      <c r="U190" s="84"/>
      <c r="V190" s="84"/>
      <c r="W190" s="84"/>
      <c r="X190" s="84"/>
      <c r="Y190" s="84"/>
      <c r="Z190" s="84"/>
      <c r="AA190" s="84"/>
      <c r="AB190" s="84"/>
      <c r="AC190" s="84"/>
      <c r="AD190" s="84"/>
      <c r="AE190" s="84"/>
      <c r="AF190" s="84"/>
      <c r="AG190" s="84"/>
      <c r="AH190" s="84"/>
      <c r="AI190" s="84"/>
      <c r="AJ190" s="84"/>
      <c r="AK190" s="84"/>
      <c r="AL190" s="84"/>
      <c r="AM190" s="84"/>
      <c r="AN190" s="84"/>
      <c r="AO190" s="84"/>
      <c r="AP190" s="84"/>
      <c r="AQ190" s="84"/>
      <c r="AR190" s="84"/>
      <c r="AS190" s="84"/>
      <c r="AT190" s="84"/>
      <c r="AU190" s="84"/>
      <c r="AV190" s="84"/>
      <c r="AW190" s="84"/>
      <c r="AX190" s="84"/>
      <c r="AY190" s="84"/>
      <c r="AZ190" s="84"/>
      <c r="BA190" s="84"/>
      <c r="BB190" s="84"/>
      <c r="BC190" s="84"/>
      <c r="BD190" s="84"/>
      <c r="BE190" s="84"/>
      <c r="BF190" s="84"/>
      <c r="BG190" s="84"/>
      <c r="BH190" s="84"/>
    </row>
    <row r="191" spans="1:60" x14ac:dyDescent="0.4">
      <c r="A191" s="84"/>
      <c r="J191" s="84"/>
      <c r="K191" s="84"/>
      <c r="L191" s="84"/>
      <c r="M191" s="84"/>
      <c r="N191" s="84"/>
      <c r="O191" s="84"/>
      <c r="P191" s="84"/>
      <c r="Q191" s="84"/>
      <c r="R191" s="84"/>
      <c r="S191" s="84"/>
      <c r="T191" s="84"/>
      <c r="U191" s="84"/>
      <c r="V191" s="84"/>
      <c r="W191" s="84"/>
      <c r="X191" s="84"/>
      <c r="Y191" s="84"/>
      <c r="Z191" s="84"/>
      <c r="AA191" s="84"/>
      <c r="AB191" s="84"/>
      <c r="AC191" s="84"/>
      <c r="AD191" s="84"/>
      <c r="AE191" s="84"/>
      <c r="AF191" s="84"/>
      <c r="AG191" s="84"/>
      <c r="AH191" s="84"/>
      <c r="AI191" s="84"/>
      <c r="AJ191" s="84"/>
      <c r="AK191" s="84"/>
      <c r="AL191" s="84"/>
      <c r="AM191" s="84"/>
      <c r="AN191" s="84"/>
      <c r="AO191" s="84"/>
      <c r="AP191" s="84"/>
      <c r="AQ191" s="84"/>
      <c r="AR191" s="84"/>
      <c r="AS191" s="84"/>
      <c r="AT191" s="84"/>
      <c r="AU191" s="84"/>
      <c r="AV191" s="84"/>
      <c r="AW191" s="84"/>
      <c r="AX191" s="84"/>
      <c r="AY191" s="84"/>
      <c r="AZ191" s="84"/>
      <c r="BA191" s="84"/>
      <c r="BB191" s="84"/>
      <c r="BC191" s="84"/>
      <c r="BD191" s="84"/>
      <c r="BE191" s="84"/>
      <c r="BF191" s="84"/>
      <c r="BG191" s="84"/>
      <c r="BH191" s="84"/>
    </row>
    <row r="192" spans="1:60" x14ac:dyDescent="0.4">
      <c r="A192" s="84"/>
      <c r="J192" s="84"/>
      <c r="K192" s="84"/>
      <c r="L192" s="84"/>
      <c r="M192" s="84"/>
      <c r="N192" s="84"/>
      <c r="O192" s="84"/>
      <c r="P192" s="84"/>
      <c r="Q192" s="84"/>
      <c r="R192" s="84"/>
      <c r="S192" s="84"/>
      <c r="T192" s="84"/>
      <c r="U192" s="84"/>
      <c r="V192" s="84"/>
      <c r="W192" s="84"/>
      <c r="X192" s="84"/>
      <c r="Y192" s="84"/>
      <c r="Z192" s="84"/>
      <c r="AA192" s="84"/>
      <c r="AB192" s="84"/>
      <c r="AC192" s="84"/>
      <c r="AD192" s="84"/>
      <c r="AE192" s="84"/>
      <c r="AF192" s="84"/>
      <c r="AG192" s="84"/>
      <c r="AH192" s="84"/>
      <c r="AI192" s="84"/>
      <c r="AJ192" s="84"/>
      <c r="AK192" s="84"/>
      <c r="AL192" s="84"/>
      <c r="AM192" s="84"/>
      <c r="AN192" s="84"/>
      <c r="AO192" s="84"/>
      <c r="AP192" s="84"/>
      <c r="AQ192" s="84"/>
      <c r="AR192" s="84"/>
      <c r="AS192" s="84"/>
      <c r="AT192" s="84"/>
      <c r="AU192" s="84"/>
      <c r="AV192" s="84"/>
      <c r="AW192" s="84"/>
      <c r="AX192" s="84"/>
      <c r="AY192" s="84"/>
      <c r="AZ192" s="84"/>
      <c r="BA192" s="84"/>
      <c r="BB192" s="84"/>
      <c r="BC192" s="84"/>
      <c r="BD192" s="84"/>
      <c r="BE192" s="84"/>
      <c r="BF192" s="84"/>
      <c r="BG192" s="84"/>
      <c r="BH192" s="84"/>
    </row>
    <row r="193" spans="1:60" x14ac:dyDescent="0.4">
      <c r="A193" s="84"/>
      <c r="J193" s="84"/>
      <c r="K193" s="84"/>
      <c r="L193" s="84"/>
      <c r="M193" s="84"/>
      <c r="N193" s="84"/>
      <c r="O193" s="84"/>
      <c r="P193" s="84"/>
      <c r="Q193" s="84"/>
      <c r="R193" s="84"/>
      <c r="S193" s="84"/>
      <c r="T193" s="84"/>
      <c r="U193" s="84"/>
      <c r="V193" s="84"/>
      <c r="W193" s="84"/>
      <c r="X193" s="84"/>
      <c r="Y193" s="84"/>
      <c r="Z193" s="84"/>
      <c r="AA193" s="84"/>
      <c r="AB193" s="84"/>
      <c r="AC193" s="84"/>
      <c r="AD193" s="84"/>
      <c r="AE193" s="84"/>
      <c r="AF193" s="84"/>
      <c r="AG193" s="84"/>
      <c r="AH193" s="84"/>
      <c r="AI193" s="84"/>
      <c r="AJ193" s="84"/>
      <c r="AK193" s="84"/>
      <c r="AL193" s="84"/>
      <c r="AM193" s="84"/>
      <c r="AN193" s="84"/>
      <c r="AO193" s="84"/>
      <c r="AP193" s="84"/>
      <c r="AQ193" s="84"/>
      <c r="AR193" s="84"/>
      <c r="AS193" s="84"/>
      <c r="AT193" s="84"/>
      <c r="AU193" s="84"/>
      <c r="AV193" s="84"/>
      <c r="AW193" s="84"/>
      <c r="AX193" s="84"/>
      <c r="AY193" s="84"/>
      <c r="AZ193" s="84"/>
      <c r="BA193" s="84"/>
      <c r="BB193" s="84"/>
      <c r="BC193" s="84"/>
      <c r="BD193" s="84"/>
      <c r="BE193" s="84"/>
      <c r="BF193" s="84"/>
      <c r="BG193" s="84"/>
      <c r="BH193" s="84"/>
    </row>
    <row r="194" spans="1:60" x14ac:dyDescent="0.4">
      <c r="A194" s="84"/>
      <c r="J194" s="84"/>
      <c r="K194" s="84"/>
      <c r="L194" s="84"/>
      <c r="M194" s="84"/>
      <c r="N194" s="84"/>
      <c r="O194" s="84"/>
      <c r="P194" s="84"/>
      <c r="Q194" s="84"/>
      <c r="R194" s="84"/>
      <c r="S194" s="84"/>
      <c r="T194" s="84"/>
      <c r="U194" s="84"/>
      <c r="V194" s="84"/>
      <c r="W194" s="84"/>
      <c r="X194" s="84"/>
      <c r="Y194" s="84"/>
      <c r="Z194" s="84"/>
      <c r="AA194" s="84"/>
      <c r="AB194" s="84"/>
      <c r="AC194" s="84"/>
      <c r="AD194" s="84"/>
      <c r="AE194" s="84"/>
      <c r="AF194" s="84"/>
      <c r="AG194" s="84"/>
      <c r="AH194" s="84"/>
      <c r="AI194" s="84"/>
      <c r="AJ194" s="84"/>
      <c r="AK194" s="84"/>
      <c r="AL194" s="84"/>
      <c r="AM194" s="84"/>
      <c r="AN194" s="84"/>
      <c r="AO194" s="84"/>
      <c r="AP194" s="84"/>
      <c r="AQ194" s="84"/>
      <c r="AR194" s="84"/>
      <c r="AS194" s="84"/>
      <c r="AT194" s="84"/>
      <c r="AU194" s="84"/>
      <c r="AV194" s="84"/>
      <c r="AW194" s="84"/>
      <c r="AX194" s="84"/>
      <c r="AY194" s="84"/>
      <c r="AZ194" s="84"/>
      <c r="BA194" s="84"/>
      <c r="BB194" s="84"/>
      <c r="BC194" s="84"/>
      <c r="BD194" s="84"/>
      <c r="BE194" s="84"/>
      <c r="BF194" s="84"/>
      <c r="BG194" s="84"/>
      <c r="BH194" s="84"/>
    </row>
    <row r="195" spans="1:60" x14ac:dyDescent="0.4">
      <c r="A195" s="84"/>
      <c r="J195" s="84"/>
      <c r="K195" s="84"/>
      <c r="L195" s="84"/>
      <c r="M195" s="84"/>
      <c r="N195" s="84"/>
      <c r="O195" s="84"/>
      <c r="P195" s="84"/>
      <c r="Q195" s="84"/>
      <c r="R195" s="84"/>
      <c r="S195" s="84"/>
      <c r="T195" s="84"/>
      <c r="U195" s="84"/>
      <c r="V195" s="84"/>
      <c r="W195" s="84"/>
      <c r="X195" s="84"/>
      <c r="Y195" s="84"/>
      <c r="Z195" s="84"/>
      <c r="AA195" s="84"/>
      <c r="AB195" s="84"/>
      <c r="AC195" s="84"/>
      <c r="AD195" s="84"/>
      <c r="AE195" s="84"/>
      <c r="AF195" s="84"/>
      <c r="AG195" s="84"/>
      <c r="AH195" s="84"/>
      <c r="AI195" s="84"/>
      <c r="AJ195" s="84"/>
      <c r="AK195" s="84"/>
      <c r="AL195" s="84"/>
      <c r="AM195" s="84"/>
      <c r="AN195" s="84"/>
      <c r="AO195" s="84"/>
      <c r="AP195" s="84"/>
      <c r="AQ195" s="84"/>
      <c r="AR195" s="84"/>
      <c r="AS195" s="84"/>
      <c r="AT195" s="84"/>
      <c r="AU195" s="84"/>
      <c r="AV195" s="84"/>
      <c r="AW195" s="84"/>
      <c r="AX195" s="84"/>
      <c r="AY195" s="84"/>
      <c r="AZ195" s="84"/>
      <c r="BA195" s="84"/>
      <c r="BB195" s="84"/>
      <c r="BC195" s="84"/>
      <c r="BD195" s="84"/>
      <c r="BE195" s="84"/>
      <c r="BF195" s="84"/>
      <c r="BG195" s="84"/>
      <c r="BH195" s="84"/>
    </row>
    <row r="196" spans="1:60" x14ac:dyDescent="0.4">
      <c r="A196" s="84"/>
      <c r="J196" s="84"/>
      <c r="K196" s="84"/>
      <c r="L196" s="84"/>
      <c r="M196" s="84"/>
      <c r="N196" s="84"/>
      <c r="O196" s="84"/>
      <c r="P196" s="84"/>
      <c r="Q196" s="84"/>
      <c r="R196" s="84"/>
      <c r="S196" s="84"/>
      <c r="T196" s="84"/>
      <c r="U196" s="84"/>
      <c r="V196" s="84"/>
      <c r="W196" s="84"/>
      <c r="X196" s="84"/>
      <c r="Y196" s="84"/>
      <c r="Z196" s="84"/>
      <c r="AA196" s="84"/>
      <c r="AB196" s="84"/>
      <c r="AC196" s="84"/>
      <c r="AD196" s="84"/>
      <c r="AE196" s="84"/>
      <c r="AF196" s="84"/>
      <c r="AG196" s="84"/>
      <c r="AH196" s="84"/>
      <c r="AI196" s="84"/>
      <c r="AJ196" s="84"/>
      <c r="AK196" s="84"/>
      <c r="AL196" s="84"/>
      <c r="AM196" s="84"/>
      <c r="AN196" s="84"/>
      <c r="AO196" s="84"/>
      <c r="AP196" s="84"/>
      <c r="AQ196" s="84"/>
      <c r="AR196" s="84"/>
      <c r="AS196" s="84"/>
      <c r="AT196" s="84"/>
      <c r="AU196" s="84"/>
      <c r="AV196" s="84"/>
      <c r="AW196" s="84"/>
      <c r="AX196" s="84"/>
      <c r="AY196" s="84"/>
      <c r="AZ196" s="84"/>
      <c r="BA196" s="84"/>
      <c r="BB196" s="84"/>
      <c r="BC196" s="84"/>
      <c r="BD196" s="84"/>
      <c r="BE196" s="84"/>
      <c r="BF196" s="84"/>
      <c r="BG196" s="84"/>
      <c r="BH196" s="84"/>
    </row>
    <row r="197" spans="1:60" x14ac:dyDescent="0.4">
      <c r="A197" s="84"/>
      <c r="J197" s="84"/>
      <c r="K197" s="84"/>
      <c r="L197" s="84"/>
      <c r="M197" s="84"/>
      <c r="N197" s="84"/>
      <c r="O197" s="84"/>
      <c r="P197" s="84"/>
      <c r="Q197" s="84"/>
      <c r="R197" s="84"/>
      <c r="S197" s="84"/>
      <c r="T197" s="84"/>
      <c r="U197" s="84"/>
      <c r="V197" s="84"/>
      <c r="W197" s="84"/>
      <c r="X197" s="84"/>
      <c r="Y197" s="84"/>
      <c r="Z197" s="84"/>
      <c r="AA197" s="84"/>
      <c r="AB197" s="84"/>
      <c r="AC197" s="84"/>
      <c r="AD197" s="84"/>
      <c r="AE197" s="84"/>
      <c r="AF197" s="84"/>
      <c r="AG197" s="84"/>
      <c r="AH197" s="84"/>
      <c r="AI197" s="84"/>
      <c r="AJ197" s="84"/>
      <c r="AK197" s="84"/>
      <c r="AL197" s="84"/>
      <c r="AM197" s="84"/>
      <c r="AN197" s="84"/>
      <c r="AO197" s="84"/>
      <c r="AP197" s="84"/>
      <c r="AQ197" s="84"/>
      <c r="AR197" s="84"/>
      <c r="AS197" s="84"/>
      <c r="AT197" s="84"/>
      <c r="AU197" s="84"/>
      <c r="AV197" s="84"/>
      <c r="AW197" s="84"/>
      <c r="AX197" s="84"/>
      <c r="AY197" s="84"/>
      <c r="AZ197" s="84"/>
      <c r="BA197" s="84"/>
      <c r="BB197" s="84"/>
      <c r="BC197" s="84"/>
      <c r="BD197" s="84"/>
      <c r="BE197" s="84"/>
      <c r="BF197" s="84"/>
      <c r="BG197" s="84"/>
      <c r="BH197" s="84"/>
    </row>
    <row r="198" spans="1:60" x14ac:dyDescent="0.4">
      <c r="A198" s="84"/>
      <c r="J198" s="84"/>
      <c r="K198" s="84"/>
      <c r="L198" s="84"/>
      <c r="M198" s="84"/>
      <c r="N198" s="84"/>
      <c r="O198" s="84"/>
      <c r="P198" s="84"/>
      <c r="Q198" s="84"/>
      <c r="R198" s="84"/>
      <c r="S198" s="84"/>
      <c r="T198" s="84"/>
      <c r="U198" s="84"/>
      <c r="V198" s="84"/>
      <c r="W198" s="84"/>
      <c r="X198" s="84"/>
      <c r="Y198" s="84"/>
      <c r="Z198" s="84"/>
      <c r="AA198" s="84"/>
      <c r="AB198" s="84"/>
      <c r="AC198" s="84"/>
      <c r="AD198" s="84"/>
      <c r="AE198" s="84"/>
      <c r="AF198" s="84"/>
      <c r="AG198" s="84"/>
      <c r="AH198" s="84"/>
      <c r="AI198" s="84"/>
      <c r="AJ198" s="84"/>
      <c r="AK198" s="84"/>
      <c r="AL198" s="84"/>
      <c r="AM198" s="84"/>
      <c r="AN198" s="84"/>
      <c r="AO198" s="84"/>
      <c r="AP198" s="84"/>
      <c r="AQ198" s="84"/>
      <c r="AR198" s="84"/>
      <c r="AS198" s="84"/>
      <c r="AT198" s="84"/>
      <c r="AU198" s="84"/>
      <c r="AV198" s="84"/>
      <c r="AW198" s="84"/>
      <c r="AX198" s="84"/>
      <c r="AY198" s="84"/>
      <c r="AZ198" s="84"/>
      <c r="BA198" s="84"/>
      <c r="BB198" s="84"/>
      <c r="BC198" s="84"/>
      <c r="BD198" s="84"/>
      <c r="BE198" s="84"/>
      <c r="BF198" s="84"/>
      <c r="BG198" s="84"/>
      <c r="BH198" s="84"/>
    </row>
    <row r="199" spans="1:60" x14ac:dyDescent="0.4">
      <c r="A199" s="84"/>
      <c r="J199" s="84"/>
      <c r="K199" s="84"/>
      <c r="L199" s="84"/>
      <c r="M199" s="84"/>
      <c r="N199" s="84"/>
      <c r="O199" s="84"/>
      <c r="P199" s="84"/>
      <c r="Q199" s="84"/>
      <c r="R199" s="84"/>
      <c r="S199" s="84"/>
      <c r="T199" s="84"/>
      <c r="U199" s="84"/>
      <c r="V199" s="84"/>
      <c r="W199" s="84"/>
      <c r="X199" s="84"/>
      <c r="Y199" s="84"/>
      <c r="Z199" s="84"/>
      <c r="AA199" s="84"/>
      <c r="AB199" s="84"/>
      <c r="AC199" s="84"/>
      <c r="AD199" s="84"/>
      <c r="AE199" s="84"/>
      <c r="AF199" s="84"/>
      <c r="AG199" s="84"/>
      <c r="AH199" s="84"/>
      <c r="AI199" s="84"/>
      <c r="AJ199" s="84"/>
      <c r="AK199" s="84"/>
      <c r="AL199" s="84"/>
      <c r="AM199" s="84"/>
      <c r="AN199" s="84"/>
      <c r="AO199" s="84"/>
      <c r="AP199" s="84"/>
      <c r="AQ199" s="84"/>
      <c r="AR199" s="84"/>
      <c r="AS199" s="84"/>
      <c r="AT199" s="84"/>
      <c r="AU199" s="84"/>
      <c r="AV199" s="84"/>
      <c r="AW199" s="84"/>
      <c r="AX199" s="84"/>
      <c r="AY199" s="84"/>
      <c r="AZ199" s="84"/>
      <c r="BA199" s="84"/>
      <c r="BB199" s="84"/>
      <c r="BC199" s="84"/>
      <c r="BD199" s="84"/>
      <c r="BE199" s="84"/>
      <c r="BF199" s="84"/>
      <c r="BG199" s="84"/>
      <c r="BH199" s="84"/>
    </row>
    <row r="200" spans="1:60" x14ac:dyDescent="0.4">
      <c r="A200" s="84"/>
      <c r="J200" s="84"/>
      <c r="K200" s="84"/>
      <c r="L200" s="84"/>
      <c r="M200" s="84"/>
      <c r="N200" s="84"/>
      <c r="O200" s="84"/>
      <c r="P200" s="84"/>
      <c r="Q200" s="84"/>
      <c r="R200" s="84"/>
      <c r="S200" s="84"/>
      <c r="T200" s="84"/>
      <c r="U200" s="84"/>
      <c r="V200" s="84"/>
      <c r="W200" s="84"/>
      <c r="X200" s="84"/>
      <c r="Y200" s="84"/>
      <c r="Z200" s="84"/>
      <c r="AA200" s="84"/>
      <c r="AB200" s="84"/>
      <c r="AC200" s="84"/>
      <c r="AD200" s="84"/>
      <c r="AE200" s="84"/>
      <c r="AF200" s="84"/>
      <c r="AG200" s="84"/>
      <c r="AH200" s="84"/>
      <c r="AI200" s="84"/>
      <c r="AJ200" s="84"/>
      <c r="AK200" s="84"/>
      <c r="AL200" s="84"/>
      <c r="AM200" s="84"/>
      <c r="AN200" s="84"/>
      <c r="AO200" s="84"/>
      <c r="AP200" s="84"/>
      <c r="AQ200" s="84"/>
      <c r="AR200" s="84"/>
      <c r="AS200" s="84"/>
      <c r="AT200" s="84"/>
      <c r="AU200" s="84"/>
      <c r="AV200" s="84"/>
      <c r="AW200" s="84"/>
      <c r="AX200" s="84"/>
      <c r="AY200" s="84"/>
      <c r="AZ200" s="84"/>
      <c r="BA200" s="84"/>
      <c r="BB200" s="84"/>
      <c r="BC200" s="84"/>
      <c r="BD200" s="84"/>
      <c r="BE200" s="84"/>
      <c r="BF200" s="84"/>
      <c r="BG200" s="84"/>
      <c r="BH200" s="84"/>
    </row>
    <row r="201" spans="1:60" x14ac:dyDescent="0.4">
      <c r="A201" s="84"/>
      <c r="J201" s="84"/>
      <c r="K201" s="84"/>
      <c r="L201" s="84"/>
      <c r="M201" s="84"/>
      <c r="N201" s="84"/>
      <c r="O201" s="84"/>
      <c r="P201" s="84"/>
      <c r="Q201" s="84"/>
      <c r="R201" s="84"/>
      <c r="S201" s="84"/>
      <c r="T201" s="84"/>
      <c r="U201" s="84"/>
      <c r="V201" s="84"/>
      <c r="W201" s="84"/>
      <c r="X201" s="84"/>
      <c r="Y201" s="84"/>
      <c r="Z201" s="84"/>
      <c r="AA201" s="84"/>
      <c r="AB201" s="84"/>
      <c r="AC201" s="84"/>
      <c r="AD201" s="84"/>
      <c r="AE201" s="84"/>
      <c r="AF201" s="84"/>
      <c r="AG201" s="84"/>
      <c r="AH201" s="84"/>
      <c r="AI201" s="84"/>
      <c r="AJ201" s="84"/>
      <c r="AK201" s="84"/>
      <c r="AL201" s="84"/>
      <c r="AM201" s="84"/>
      <c r="AN201" s="84"/>
      <c r="AO201" s="84"/>
      <c r="AP201" s="84"/>
      <c r="AQ201" s="84"/>
      <c r="AR201" s="84"/>
      <c r="AS201" s="84"/>
      <c r="AT201" s="84"/>
      <c r="AU201" s="84"/>
      <c r="AV201" s="84"/>
      <c r="AW201" s="84"/>
      <c r="AX201" s="84"/>
      <c r="AY201" s="84"/>
      <c r="AZ201" s="84"/>
      <c r="BA201" s="84"/>
      <c r="BB201" s="84"/>
      <c r="BC201" s="84"/>
      <c r="BD201" s="84"/>
      <c r="BE201" s="84"/>
      <c r="BF201" s="84"/>
      <c r="BG201" s="84"/>
      <c r="BH201" s="84"/>
    </row>
    <row r="202" spans="1:60" x14ac:dyDescent="0.4">
      <c r="A202" s="84"/>
      <c r="J202" s="84"/>
      <c r="K202" s="84"/>
      <c r="L202" s="84"/>
      <c r="M202" s="84"/>
      <c r="N202" s="84"/>
      <c r="O202" s="84"/>
      <c r="P202" s="84"/>
      <c r="Q202" s="84"/>
      <c r="R202" s="84"/>
      <c r="S202" s="84"/>
      <c r="T202" s="84"/>
      <c r="U202" s="84"/>
      <c r="V202" s="84"/>
      <c r="W202" s="84"/>
      <c r="X202" s="84"/>
      <c r="Y202" s="84"/>
      <c r="Z202" s="84"/>
      <c r="AA202" s="84"/>
      <c r="AB202" s="84"/>
      <c r="AC202" s="84"/>
      <c r="AD202" s="84"/>
      <c r="AE202" s="84"/>
      <c r="AF202" s="84"/>
      <c r="AG202" s="84"/>
      <c r="AH202" s="84"/>
      <c r="AI202" s="84"/>
      <c r="AJ202" s="84"/>
      <c r="AK202" s="84"/>
      <c r="AL202" s="84"/>
      <c r="AM202" s="84"/>
      <c r="AN202" s="84"/>
      <c r="AO202" s="84"/>
      <c r="AP202" s="84"/>
      <c r="AQ202" s="84"/>
      <c r="AR202" s="84"/>
      <c r="AS202" s="84"/>
      <c r="AT202" s="84"/>
      <c r="AU202" s="84"/>
      <c r="AV202" s="84"/>
      <c r="AW202" s="84"/>
      <c r="AX202" s="84"/>
      <c r="AY202" s="84"/>
      <c r="AZ202" s="84"/>
      <c r="BA202" s="84"/>
      <c r="BB202" s="84"/>
      <c r="BC202" s="84"/>
      <c r="BD202" s="84"/>
      <c r="BE202" s="84"/>
      <c r="BF202" s="84"/>
      <c r="BG202" s="84"/>
      <c r="BH202" s="84"/>
    </row>
    <row r="203" spans="1:60" x14ac:dyDescent="0.4">
      <c r="A203" s="84"/>
      <c r="J203" s="84"/>
      <c r="K203" s="84"/>
      <c r="L203" s="84"/>
      <c r="M203" s="84"/>
      <c r="N203" s="84"/>
      <c r="O203" s="84"/>
      <c r="P203" s="84"/>
      <c r="Q203" s="84"/>
      <c r="R203" s="84"/>
      <c r="S203" s="84"/>
      <c r="T203" s="84"/>
      <c r="U203" s="84"/>
      <c r="V203" s="84"/>
      <c r="W203" s="84"/>
      <c r="X203" s="84"/>
      <c r="Y203" s="84"/>
      <c r="Z203" s="84"/>
      <c r="AA203" s="84"/>
      <c r="AB203" s="84"/>
      <c r="AC203" s="84"/>
      <c r="AD203" s="84"/>
      <c r="AE203" s="84"/>
      <c r="AF203" s="84"/>
      <c r="AG203" s="84"/>
      <c r="AH203" s="84"/>
      <c r="AI203" s="84"/>
      <c r="AJ203" s="84"/>
      <c r="AK203" s="84"/>
      <c r="AL203" s="84"/>
      <c r="AM203" s="84"/>
      <c r="AN203" s="84"/>
      <c r="AO203" s="84"/>
      <c r="AP203" s="84"/>
      <c r="AQ203" s="84"/>
      <c r="AR203" s="84"/>
      <c r="AS203" s="84"/>
      <c r="AT203" s="84"/>
      <c r="AU203" s="84"/>
      <c r="AV203" s="84"/>
      <c r="AW203" s="84"/>
      <c r="AX203" s="84"/>
      <c r="AY203" s="84"/>
      <c r="AZ203" s="84"/>
      <c r="BA203" s="84"/>
      <c r="BB203" s="84"/>
      <c r="BC203" s="84"/>
      <c r="BD203" s="84"/>
      <c r="BE203" s="84"/>
      <c r="BF203" s="84"/>
      <c r="BG203" s="84"/>
      <c r="BH203" s="84"/>
    </row>
    <row r="204" spans="1:60" x14ac:dyDescent="0.4">
      <c r="A204" s="84"/>
      <c r="J204" s="84"/>
      <c r="K204" s="84"/>
      <c r="L204" s="84"/>
      <c r="M204" s="84"/>
      <c r="N204" s="84"/>
      <c r="O204" s="84"/>
      <c r="P204" s="84"/>
      <c r="Q204" s="84"/>
      <c r="R204" s="84"/>
      <c r="S204" s="84"/>
      <c r="T204" s="84"/>
      <c r="U204" s="84"/>
      <c r="V204" s="84"/>
      <c r="W204" s="84"/>
      <c r="X204" s="84"/>
      <c r="Y204" s="84"/>
      <c r="Z204" s="84"/>
      <c r="AA204" s="84"/>
      <c r="AB204" s="84"/>
      <c r="AC204" s="84"/>
      <c r="AD204" s="84"/>
      <c r="AE204" s="84"/>
      <c r="AF204" s="84"/>
      <c r="AG204" s="84"/>
      <c r="AH204" s="84"/>
      <c r="AI204" s="84"/>
      <c r="AJ204" s="84"/>
      <c r="AK204" s="84"/>
      <c r="AL204" s="84"/>
      <c r="AM204" s="84"/>
      <c r="AN204" s="84"/>
      <c r="AO204" s="84"/>
      <c r="AP204" s="84"/>
      <c r="AQ204" s="84"/>
      <c r="AR204" s="84"/>
      <c r="AS204" s="84"/>
      <c r="AT204" s="84"/>
      <c r="AU204" s="84"/>
      <c r="AV204" s="84"/>
      <c r="AW204" s="84"/>
      <c r="AX204" s="84"/>
      <c r="AY204" s="84"/>
      <c r="AZ204" s="84"/>
      <c r="BA204" s="84"/>
      <c r="BB204" s="84"/>
      <c r="BC204" s="84"/>
      <c r="BD204" s="84"/>
      <c r="BE204" s="84"/>
      <c r="BF204" s="84"/>
      <c r="BG204" s="84"/>
      <c r="BH204" s="84"/>
    </row>
    <row r="205" spans="1:60" x14ac:dyDescent="0.4">
      <c r="A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4"/>
      <c r="AN205" s="84"/>
      <c r="AO205" s="84"/>
      <c r="AP205" s="84"/>
      <c r="AQ205" s="84"/>
      <c r="AR205" s="84"/>
      <c r="AS205" s="84"/>
      <c r="AT205" s="84"/>
      <c r="AU205" s="84"/>
      <c r="AV205" s="84"/>
      <c r="AW205" s="84"/>
      <c r="AX205" s="84"/>
      <c r="AY205" s="84"/>
      <c r="AZ205" s="84"/>
      <c r="BA205" s="84"/>
      <c r="BB205" s="84"/>
      <c r="BC205" s="84"/>
      <c r="BD205" s="84"/>
      <c r="BE205" s="84"/>
      <c r="BF205" s="84"/>
      <c r="BG205" s="84"/>
      <c r="BH205" s="84"/>
    </row>
    <row r="206" spans="1:60" x14ac:dyDescent="0.4">
      <c r="A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c r="AM206" s="84"/>
      <c r="AN206" s="84"/>
      <c r="AO206" s="84"/>
      <c r="AP206" s="84"/>
      <c r="AQ206" s="84"/>
      <c r="AR206" s="84"/>
      <c r="AS206" s="84"/>
      <c r="AT206" s="84"/>
      <c r="AU206" s="84"/>
      <c r="AV206" s="84"/>
      <c r="AW206" s="84"/>
      <c r="AX206" s="84"/>
      <c r="AY206" s="84"/>
      <c r="AZ206" s="84"/>
      <c r="BA206" s="84"/>
      <c r="BB206" s="84"/>
      <c r="BC206" s="84"/>
      <c r="BD206" s="84"/>
      <c r="BE206" s="84"/>
      <c r="BF206" s="84"/>
      <c r="BG206" s="84"/>
      <c r="BH206" s="84"/>
    </row>
    <row r="207" spans="1:60" x14ac:dyDescent="0.4">
      <c r="A207" s="84"/>
      <c r="J207" s="84"/>
      <c r="K207" s="84"/>
      <c r="L207" s="84"/>
      <c r="M207" s="84"/>
      <c r="N207" s="84"/>
      <c r="O207" s="84"/>
      <c r="P207" s="84"/>
      <c r="Q207" s="84"/>
      <c r="R207" s="84"/>
      <c r="S207" s="84"/>
      <c r="T207" s="84"/>
      <c r="U207" s="84"/>
      <c r="V207" s="84"/>
      <c r="W207" s="84"/>
      <c r="X207" s="84"/>
      <c r="Y207" s="84"/>
      <c r="Z207" s="84"/>
      <c r="AA207" s="84"/>
      <c r="AB207" s="84"/>
      <c r="AC207" s="84"/>
      <c r="AD207" s="84"/>
      <c r="AE207" s="84"/>
      <c r="AF207" s="84"/>
      <c r="AG207" s="84"/>
      <c r="AH207" s="84"/>
      <c r="AI207" s="84"/>
      <c r="AJ207" s="84"/>
      <c r="AK207" s="84"/>
      <c r="AL207" s="84"/>
      <c r="AM207" s="84"/>
      <c r="AN207" s="84"/>
      <c r="AO207" s="84"/>
      <c r="AP207" s="84"/>
      <c r="AQ207" s="84"/>
      <c r="AR207" s="84"/>
      <c r="AS207" s="84"/>
      <c r="AT207" s="84"/>
      <c r="AU207" s="84"/>
      <c r="AV207" s="84"/>
      <c r="AW207" s="84"/>
      <c r="AX207" s="84"/>
      <c r="AY207" s="84"/>
      <c r="AZ207" s="84"/>
      <c r="BA207" s="84"/>
      <c r="BB207" s="84"/>
      <c r="BC207" s="84"/>
      <c r="BD207" s="84"/>
      <c r="BE207" s="84"/>
      <c r="BF207" s="84"/>
      <c r="BG207" s="84"/>
      <c r="BH207" s="84"/>
    </row>
    <row r="208" spans="1:60" x14ac:dyDescent="0.4">
      <c r="A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c r="AM208" s="84"/>
      <c r="AN208" s="84"/>
      <c r="AO208" s="84"/>
      <c r="AP208" s="84"/>
      <c r="AQ208" s="84"/>
      <c r="AR208" s="84"/>
      <c r="AS208" s="84"/>
      <c r="AT208" s="84"/>
      <c r="AU208" s="84"/>
      <c r="AV208" s="84"/>
      <c r="AW208" s="84"/>
      <c r="AX208" s="84"/>
      <c r="AY208" s="84"/>
      <c r="AZ208" s="84"/>
      <c r="BA208" s="84"/>
      <c r="BB208" s="84"/>
      <c r="BC208" s="84"/>
      <c r="BD208" s="84"/>
      <c r="BE208" s="84"/>
      <c r="BF208" s="84"/>
      <c r="BG208" s="84"/>
      <c r="BH208" s="84"/>
    </row>
    <row r="209" spans="1:60" x14ac:dyDescent="0.4">
      <c r="A209" s="84"/>
      <c r="J209" s="84"/>
      <c r="K209" s="84"/>
      <c r="L209" s="84"/>
      <c r="M209" s="84"/>
      <c r="N209" s="84"/>
      <c r="O209" s="84"/>
      <c r="P209" s="84"/>
      <c r="Q209" s="84"/>
      <c r="R209" s="84"/>
      <c r="S209" s="84"/>
      <c r="T209" s="84"/>
      <c r="U209" s="84"/>
      <c r="V209" s="84"/>
      <c r="W209" s="84"/>
      <c r="X209" s="84"/>
      <c r="Y209" s="84"/>
      <c r="Z209" s="84"/>
      <c r="AA209" s="84"/>
      <c r="AB209" s="84"/>
      <c r="AC209" s="84"/>
      <c r="AD209" s="84"/>
      <c r="AE209" s="84"/>
      <c r="AF209" s="84"/>
      <c r="AG209" s="84"/>
      <c r="AH209" s="84"/>
      <c r="AI209" s="84"/>
      <c r="AJ209" s="84"/>
      <c r="AK209" s="84"/>
      <c r="AL209" s="84"/>
      <c r="AM209" s="84"/>
      <c r="AN209" s="84"/>
      <c r="AO209" s="84"/>
      <c r="AP209" s="84"/>
      <c r="AQ209" s="84"/>
      <c r="AR209" s="84"/>
      <c r="AS209" s="84"/>
      <c r="AT209" s="84"/>
      <c r="AU209" s="84"/>
      <c r="AV209" s="84"/>
      <c r="AW209" s="84"/>
      <c r="AX209" s="84"/>
      <c r="AY209" s="84"/>
      <c r="AZ209" s="84"/>
      <c r="BA209" s="84"/>
      <c r="BB209" s="84"/>
      <c r="BC209" s="84"/>
      <c r="BD209" s="84"/>
      <c r="BE209" s="84"/>
      <c r="BF209" s="84"/>
      <c r="BG209" s="84"/>
      <c r="BH209" s="84"/>
    </row>
    <row r="210" spans="1:60" x14ac:dyDescent="0.4">
      <c r="A210" s="84"/>
      <c r="J210" s="84"/>
      <c r="K210" s="84"/>
      <c r="L210" s="84"/>
      <c r="M210" s="84"/>
      <c r="N210" s="84"/>
      <c r="O210" s="84"/>
      <c r="P210" s="84"/>
      <c r="Q210" s="84"/>
      <c r="R210" s="84"/>
      <c r="S210" s="84"/>
      <c r="T210" s="84"/>
      <c r="U210" s="84"/>
      <c r="V210" s="84"/>
      <c r="W210" s="84"/>
      <c r="X210" s="84"/>
      <c r="Y210" s="84"/>
      <c r="Z210" s="84"/>
      <c r="AA210" s="84"/>
      <c r="AB210" s="84"/>
      <c r="AC210" s="84"/>
      <c r="AD210" s="84"/>
      <c r="AE210" s="84"/>
      <c r="AF210" s="84"/>
      <c r="AG210" s="84"/>
      <c r="AH210" s="84"/>
      <c r="AI210" s="84"/>
      <c r="AJ210" s="84"/>
      <c r="AK210" s="84"/>
      <c r="AL210" s="84"/>
      <c r="AM210" s="84"/>
      <c r="AN210" s="84"/>
      <c r="AO210" s="84"/>
      <c r="AP210" s="84"/>
      <c r="AQ210" s="84"/>
      <c r="AR210" s="84"/>
      <c r="AS210" s="84"/>
      <c r="AT210" s="84"/>
      <c r="AU210" s="84"/>
      <c r="AV210" s="84"/>
      <c r="AW210" s="84"/>
      <c r="AX210" s="84"/>
      <c r="AY210" s="84"/>
      <c r="AZ210" s="84"/>
      <c r="BA210" s="84"/>
      <c r="BB210" s="84"/>
      <c r="BC210" s="84"/>
      <c r="BD210" s="84"/>
      <c r="BE210" s="84"/>
      <c r="BF210" s="84"/>
      <c r="BG210" s="84"/>
      <c r="BH210" s="84"/>
    </row>
    <row r="211" spans="1:60" x14ac:dyDescent="0.4">
      <c r="A211" s="84"/>
      <c r="J211" s="84"/>
      <c r="K211" s="84"/>
      <c r="L211" s="84"/>
      <c r="M211" s="84"/>
      <c r="N211" s="84"/>
      <c r="O211" s="84"/>
      <c r="P211" s="84"/>
      <c r="Q211" s="84"/>
      <c r="R211" s="84"/>
      <c r="S211" s="84"/>
      <c r="T211" s="84"/>
      <c r="U211" s="84"/>
      <c r="V211" s="84"/>
      <c r="W211" s="84"/>
      <c r="X211" s="84"/>
      <c r="Y211" s="84"/>
      <c r="Z211" s="84"/>
      <c r="AA211" s="84"/>
      <c r="AB211" s="84"/>
      <c r="AC211" s="84"/>
      <c r="AD211" s="84"/>
      <c r="AE211" s="84"/>
      <c r="AF211" s="84"/>
      <c r="AG211" s="84"/>
      <c r="AH211" s="84"/>
      <c r="AI211" s="84"/>
      <c r="AJ211" s="84"/>
      <c r="AK211" s="84"/>
      <c r="AL211" s="84"/>
      <c r="AM211" s="84"/>
      <c r="AN211" s="84"/>
      <c r="AO211" s="84"/>
      <c r="AP211" s="84"/>
      <c r="AQ211" s="84"/>
      <c r="AR211" s="84"/>
      <c r="AS211" s="84"/>
      <c r="AT211" s="84"/>
      <c r="AU211" s="84"/>
      <c r="AV211" s="84"/>
      <c r="AW211" s="84"/>
      <c r="AX211" s="84"/>
      <c r="AY211" s="84"/>
      <c r="AZ211" s="84"/>
      <c r="BA211" s="84"/>
      <c r="BB211" s="84"/>
      <c r="BC211" s="84"/>
      <c r="BD211" s="84"/>
      <c r="BE211" s="84"/>
      <c r="BF211" s="84"/>
      <c r="BG211" s="84"/>
      <c r="BH211" s="84"/>
    </row>
    <row r="212" spans="1:60" x14ac:dyDescent="0.4">
      <c r="A212" s="84"/>
      <c r="J212" s="84"/>
      <c r="K212" s="84"/>
      <c r="L212" s="84"/>
      <c r="M212" s="84"/>
      <c r="N212" s="84"/>
      <c r="O212" s="84"/>
      <c r="P212" s="84"/>
      <c r="Q212" s="84"/>
      <c r="R212" s="84"/>
      <c r="S212" s="84"/>
      <c r="T212" s="84"/>
      <c r="U212" s="84"/>
      <c r="V212" s="84"/>
      <c r="W212" s="84"/>
      <c r="X212" s="84"/>
      <c r="Y212" s="84"/>
      <c r="Z212" s="84"/>
      <c r="AA212" s="84"/>
      <c r="AB212" s="84"/>
      <c r="AC212" s="84"/>
      <c r="AD212" s="84"/>
      <c r="AE212" s="84"/>
      <c r="AF212" s="84"/>
      <c r="AG212" s="84"/>
      <c r="AH212" s="84"/>
      <c r="AI212" s="84"/>
      <c r="AJ212" s="84"/>
      <c r="AK212" s="84"/>
      <c r="AL212" s="84"/>
      <c r="AM212" s="84"/>
      <c r="AN212" s="84"/>
      <c r="AO212" s="84"/>
      <c r="AP212" s="84"/>
      <c r="AQ212" s="84"/>
      <c r="AR212" s="84"/>
      <c r="AS212" s="84"/>
      <c r="AT212" s="84"/>
      <c r="AU212" s="84"/>
      <c r="AV212" s="84"/>
      <c r="AW212" s="84"/>
      <c r="AX212" s="84"/>
      <c r="AY212" s="84"/>
      <c r="AZ212" s="84"/>
      <c r="BA212" s="84"/>
      <c r="BB212" s="84"/>
      <c r="BC212" s="84"/>
      <c r="BD212" s="84"/>
      <c r="BE212" s="84"/>
      <c r="BF212" s="84"/>
      <c r="BG212" s="84"/>
      <c r="BH212" s="84"/>
    </row>
    <row r="213" spans="1:60" x14ac:dyDescent="0.4">
      <c r="A213" s="84"/>
      <c r="J213" s="84"/>
      <c r="K213" s="84"/>
      <c r="L213" s="84"/>
      <c r="M213" s="84"/>
      <c r="N213" s="84"/>
      <c r="O213" s="84"/>
      <c r="P213" s="84"/>
      <c r="Q213" s="84"/>
      <c r="R213" s="84"/>
      <c r="S213" s="84"/>
      <c r="T213" s="84"/>
      <c r="U213" s="84"/>
      <c r="V213" s="84"/>
      <c r="W213" s="84"/>
      <c r="X213" s="84"/>
      <c r="Y213" s="84"/>
      <c r="Z213" s="84"/>
      <c r="AA213" s="84"/>
      <c r="AB213" s="84"/>
      <c r="AC213" s="84"/>
      <c r="AD213" s="84"/>
      <c r="AE213" s="84"/>
      <c r="AF213" s="84"/>
      <c r="AG213" s="84"/>
      <c r="AH213" s="84"/>
      <c r="AI213" s="84"/>
      <c r="AJ213" s="84"/>
      <c r="AK213" s="84"/>
      <c r="AL213" s="84"/>
      <c r="AM213" s="84"/>
      <c r="AN213" s="84"/>
      <c r="AO213" s="84"/>
      <c r="AP213" s="84"/>
      <c r="AQ213" s="84"/>
      <c r="AR213" s="84"/>
      <c r="AS213" s="84"/>
      <c r="AT213" s="84"/>
      <c r="AU213" s="84"/>
      <c r="AV213" s="84"/>
      <c r="AW213" s="84"/>
      <c r="AX213" s="84"/>
      <c r="AY213" s="84"/>
      <c r="AZ213" s="84"/>
      <c r="BA213" s="84"/>
      <c r="BB213" s="84"/>
      <c r="BC213" s="84"/>
      <c r="BD213" s="84"/>
      <c r="BE213" s="84"/>
      <c r="BF213" s="84"/>
      <c r="BG213" s="84"/>
      <c r="BH213" s="84"/>
    </row>
    <row r="214" spans="1:60" x14ac:dyDescent="0.4">
      <c r="A214" s="84"/>
      <c r="J214" s="84"/>
      <c r="K214" s="84"/>
      <c r="L214" s="84"/>
      <c r="M214" s="84"/>
      <c r="N214" s="84"/>
      <c r="O214" s="84"/>
      <c r="P214" s="84"/>
      <c r="Q214" s="84"/>
      <c r="R214" s="84"/>
      <c r="S214" s="84"/>
      <c r="T214" s="84"/>
      <c r="U214" s="84"/>
      <c r="V214" s="84"/>
      <c r="W214" s="84"/>
      <c r="X214" s="84"/>
      <c r="Y214" s="84"/>
      <c r="Z214" s="84"/>
      <c r="AA214" s="84"/>
      <c r="AB214" s="84"/>
      <c r="AC214" s="84"/>
      <c r="AD214" s="84"/>
      <c r="AE214" s="84"/>
      <c r="AF214" s="84"/>
      <c r="AG214" s="84"/>
      <c r="AH214" s="84"/>
      <c r="AI214" s="84"/>
      <c r="AJ214" s="84"/>
      <c r="AK214" s="84"/>
      <c r="AL214" s="84"/>
      <c r="AM214" s="84"/>
      <c r="AN214" s="84"/>
      <c r="AO214" s="84"/>
      <c r="AP214" s="84"/>
      <c r="AQ214" s="84"/>
      <c r="AR214" s="84"/>
      <c r="AS214" s="84"/>
      <c r="AT214" s="84"/>
      <c r="AU214" s="84"/>
      <c r="AV214" s="84"/>
      <c r="AW214" s="84"/>
      <c r="AX214" s="84"/>
      <c r="AY214" s="84"/>
      <c r="AZ214" s="84"/>
      <c r="BA214" s="84"/>
      <c r="BB214" s="84"/>
      <c r="BC214" s="84"/>
      <c r="BD214" s="84"/>
      <c r="BE214" s="84"/>
      <c r="BF214" s="84"/>
      <c r="BG214" s="84"/>
      <c r="BH214" s="84"/>
    </row>
    <row r="215" spans="1:60" x14ac:dyDescent="0.4">
      <c r="A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M215" s="84"/>
      <c r="AN215" s="84"/>
      <c r="AO215" s="84"/>
      <c r="AP215" s="84"/>
      <c r="AQ215" s="84"/>
      <c r="AR215" s="84"/>
      <c r="AS215" s="84"/>
      <c r="AT215" s="84"/>
      <c r="AU215" s="84"/>
      <c r="AV215" s="84"/>
      <c r="AW215" s="84"/>
      <c r="AX215" s="84"/>
      <c r="AY215" s="84"/>
      <c r="AZ215" s="84"/>
      <c r="BA215" s="84"/>
      <c r="BB215" s="84"/>
      <c r="BC215" s="84"/>
      <c r="BD215" s="84"/>
      <c r="BE215" s="84"/>
      <c r="BF215" s="84"/>
      <c r="BG215" s="84"/>
      <c r="BH215" s="84"/>
    </row>
    <row r="216" spans="1:60" x14ac:dyDescent="0.4">
      <c r="A216" s="84"/>
      <c r="J216" s="84"/>
      <c r="K216" s="84"/>
      <c r="L216" s="84"/>
      <c r="M216" s="84"/>
      <c r="N216" s="84"/>
      <c r="O216" s="84"/>
      <c r="P216" s="84"/>
      <c r="Q216" s="84"/>
      <c r="R216" s="84"/>
      <c r="S216" s="84"/>
      <c r="T216" s="84"/>
      <c r="U216" s="84"/>
      <c r="V216" s="84"/>
      <c r="W216" s="84"/>
      <c r="X216" s="84"/>
      <c r="Y216" s="84"/>
      <c r="Z216" s="84"/>
      <c r="AA216" s="84"/>
      <c r="AB216" s="84"/>
      <c r="AC216" s="84"/>
      <c r="AD216" s="84"/>
      <c r="AE216" s="84"/>
      <c r="AF216" s="84"/>
      <c r="AG216" s="84"/>
      <c r="AH216" s="84"/>
      <c r="AI216" s="84"/>
      <c r="AJ216" s="84"/>
      <c r="AK216" s="84"/>
      <c r="AL216" s="84"/>
      <c r="AM216" s="84"/>
      <c r="AN216" s="84"/>
      <c r="AO216" s="84"/>
      <c r="AP216" s="84"/>
      <c r="AQ216" s="84"/>
      <c r="AR216" s="84"/>
      <c r="AS216" s="84"/>
      <c r="AT216" s="84"/>
      <c r="AU216" s="84"/>
      <c r="AV216" s="84"/>
      <c r="AW216" s="84"/>
      <c r="AX216" s="84"/>
      <c r="AY216" s="84"/>
      <c r="AZ216" s="84"/>
      <c r="BA216" s="84"/>
      <c r="BB216" s="84"/>
      <c r="BC216" s="84"/>
      <c r="BD216" s="84"/>
      <c r="BE216" s="84"/>
      <c r="BF216" s="84"/>
      <c r="BG216" s="84"/>
      <c r="BH216" s="84"/>
    </row>
    <row r="217" spans="1:60" x14ac:dyDescent="0.4">
      <c r="A217" s="84"/>
      <c r="J217" s="84"/>
      <c r="K217" s="84"/>
      <c r="L217" s="84"/>
      <c r="M217" s="84"/>
      <c r="N217" s="84"/>
      <c r="O217" s="84"/>
      <c r="P217" s="84"/>
      <c r="Q217" s="84"/>
      <c r="R217" s="84"/>
      <c r="S217" s="84"/>
      <c r="T217" s="84"/>
      <c r="U217" s="84"/>
      <c r="V217" s="84"/>
      <c r="W217" s="84"/>
      <c r="X217" s="84"/>
      <c r="Y217" s="84"/>
      <c r="Z217" s="84"/>
      <c r="AA217" s="84"/>
      <c r="AB217" s="84"/>
      <c r="AC217" s="84"/>
      <c r="AD217" s="84"/>
      <c r="AE217" s="84"/>
      <c r="AF217" s="84"/>
      <c r="AG217" s="84"/>
      <c r="AH217" s="84"/>
      <c r="AI217" s="84"/>
      <c r="AJ217" s="84"/>
      <c r="AK217" s="84"/>
      <c r="AL217" s="84"/>
      <c r="AM217" s="84"/>
      <c r="AN217" s="84"/>
      <c r="AO217" s="84"/>
      <c r="AP217" s="84"/>
      <c r="AQ217" s="84"/>
      <c r="AR217" s="84"/>
      <c r="AS217" s="84"/>
      <c r="AT217" s="84"/>
      <c r="AU217" s="84"/>
      <c r="AV217" s="84"/>
      <c r="AW217" s="84"/>
      <c r="AX217" s="84"/>
      <c r="AY217" s="84"/>
      <c r="AZ217" s="84"/>
      <c r="BA217" s="84"/>
      <c r="BB217" s="84"/>
      <c r="BC217" s="84"/>
      <c r="BD217" s="84"/>
      <c r="BE217" s="84"/>
      <c r="BF217" s="84"/>
      <c r="BG217" s="84"/>
      <c r="BH217" s="84"/>
    </row>
    <row r="218" spans="1:60" x14ac:dyDescent="0.4">
      <c r="A218" s="84"/>
      <c r="J218" s="84"/>
      <c r="K218" s="84"/>
      <c r="L218" s="84"/>
      <c r="M218" s="84"/>
      <c r="N218" s="84"/>
      <c r="O218" s="84"/>
      <c r="P218" s="84"/>
      <c r="Q218" s="84"/>
      <c r="R218" s="84"/>
      <c r="S218" s="84"/>
      <c r="T218" s="84"/>
      <c r="U218" s="84"/>
      <c r="V218" s="84"/>
      <c r="W218" s="84"/>
      <c r="X218" s="84"/>
      <c r="Y218" s="84"/>
      <c r="Z218" s="84"/>
      <c r="AA218" s="84"/>
      <c r="AB218" s="84"/>
      <c r="AC218" s="84"/>
      <c r="AD218" s="84"/>
      <c r="AE218" s="84"/>
      <c r="AF218" s="84"/>
      <c r="AG218" s="84"/>
      <c r="AH218" s="84"/>
      <c r="AI218" s="84"/>
      <c r="AJ218" s="84"/>
      <c r="AK218" s="84"/>
      <c r="AL218" s="84"/>
      <c r="AM218" s="84"/>
      <c r="AN218" s="84"/>
      <c r="AO218" s="84"/>
      <c r="AP218" s="84"/>
      <c r="AQ218" s="84"/>
      <c r="AR218" s="84"/>
      <c r="AS218" s="84"/>
      <c r="AT218" s="84"/>
      <c r="AU218" s="84"/>
      <c r="AV218" s="84"/>
      <c r="AW218" s="84"/>
      <c r="AX218" s="84"/>
      <c r="AY218" s="84"/>
      <c r="AZ218" s="84"/>
      <c r="BA218" s="84"/>
      <c r="BB218" s="84"/>
      <c r="BC218" s="84"/>
      <c r="BD218" s="84"/>
      <c r="BE218" s="84"/>
      <c r="BF218" s="84"/>
      <c r="BG218" s="84"/>
      <c r="BH218" s="84"/>
    </row>
    <row r="219" spans="1:60" x14ac:dyDescent="0.4">
      <c r="A219" s="84"/>
      <c r="J219" s="84"/>
      <c r="K219" s="84"/>
      <c r="L219" s="84"/>
      <c r="M219" s="84"/>
      <c r="N219" s="84"/>
      <c r="O219" s="84"/>
      <c r="P219" s="84"/>
      <c r="Q219" s="84"/>
      <c r="R219" s="84"/>
      <c r="S219" s="84"/>
      <c r="T219" s="84"/>
      <c r="U219" s="84"/>
      <c r="V219" s="84"/>
      <c r="W219" s="84"/>
      <c r="X219" s="84"/>
      <c r="Y219" s="84"/>
      <c r="Z219" s="84"/>
      <c r="AA219" s="84"/>
      <c r="AB219" s="84"/>
      <c r="AC219" s="84"/>
      <c r="AD219" s="84"/>
      <c r="AE219" s="84"/>
      <c r="AF219" s="84"/>
      <c r="AG219" s="84"/>
      <c r="AH219" s="84"/>
      <c r="AI219" s="84"/>
      <c r="AJ219" s="84"/>
      <c r="AK219" s="84"/>
      <c r="AL219" s="84"/>
      <c r="AM219" s="84"/>
      <c r="AN219" s="84"/>
      <c r="AO219" s="84"/>
      <c r="AP219" s="84"/>
      <c r="AQ219" s="84"/>
      <c r="AR219" s="84"/>
      <c r="AS219" s="84"/>
      <c r="AT219" s="84"/>
      <c r="AU219" s="84"/>
      <c r="AV219" s="84"/>
      <c r="AW219" s="84"/>
      <c r="AX219" s="84"/>
      <c r="AY219" s="84"/>
      <c r="AZ219" s="84"/>
      <c r="BA219" s="84"/>
      <c r="BB219" s="84"/>
      <c r="BC219" s="84"/>
      <c r="BD219" s="84"/>
      <c r="BE219" s="84"/>
      <c r="BF219" s="84"/>
      <c r="BG219" s="84"/>
      <c r="BH219" s="84"/>
    </row>
    <row r="220" spans="1:60" x14ac:dyDescent="0.4">
      <c r="A220" s="84"/>
      <c r="J220" s="84"/>
      <c r="K220" s="84"/>
      <c r="L220" s="84"/>
      <c r="M220" s="84"/>
      <c r="N220" s="84"/>
      <c r="O220" s="84"/>
      <c r="P220" s="84"/>
      <c r="Q220" s="84"/>
      <c r="R220" s="84"/>
      <c r="S220" s="84"/>
      <c r="T220" s="84"/>
      <c r="U220" s="84"/>
      <c r="V220" s="84"/>
      <c r="W220" s="84"/>
      <c r="X220" s="84"/>
      <c r="Y220" s="84"/>
      <c r="Z220" s="84"/>
      <c r="AA220" s="84"/>
      <c r="AB220" s="84"/>
      <c r="AC220" s="84"/>
      <c r="AD220" s="84"/>
      <c r="AE220" s="84"/>
      <c r="AF220" s="84"/>
      <c r="AG220" s="84"/>
      <c r="AH220" s="84"/>
      <c r="AI220" s="84"/>
      <c r="AJ220" s="84"/>
      <c r="AK220" s="84"/>
      <c r="AL220" s="84"/>
      <c r="AM220" s="84"/>
      <c r="AN220" s="84"/>
      <c r="AO220" s="84"/>
      <c r="AP220" s="84"/>
      <c r="AQ220" s="84"/>
      <c r="AR220" s="84"/>
      <c r="AS220" s="84"/>
      <c r="AT220" s="84"/>
      <c r="AU220" s="84"/>
      <c r="AV220" s="84"/>
      <c r="AW220" s="84"/>
      <c r="AX220" s="84"/>
      <c r="AY220" s="84"/>
      <c r="AZ220" s="84"/>
      <c r="BA220" s="84"/>
      <c r="BB220" s="84"/>
      <c r="BC220" s="84"/>
      <c r="BD220" s="84"/>
      <c r="BE220" s="84"/>
      <c r="BF220" s="84"/>
      <c r="BG220" s="84"/>
      <c r="BH220" s="84"/>
    </row>
    <row r="221" spans="1:60" x14ac:dyDescent="0.4">
      <c r="A221" s="84"/>
      <c r="J221" s="84"/>
      <c r="K221" s="84"/>
      <c r="L221" s="84"/>
      <c r="M221" s="84"/>
      <c r="N221" s="84"/>
      <c r="O221" s="84"/>
      <c r="P221" s="84"/>
      <c r="Q221" s="84"/>
      <c r="R221" s="84"/>
      <c r="S221" s="84"/>
      <c r="T221" s="84"/>
      <c r="U221" s="84"/>
      <c r="V221" s="84"/>
      <c r="W221" s="84"/>
      <c r="X221" s="84"/>
      <c r="Y221" s="84"/>
      <c r="Z221" s="84"/>
      <c r="AA221" s="84"/>
      <c r="AB221" s="84"/>
      <c r="AC221" s="84"/>
      <c r="AD221" s="84"/>
      <c r="AE221" s="84"/>
      <c r="AF221" s="84"/>
      <c r="AG221" s="84"/>
      <c r="AH221" s="84"/>
      <c r="AI221" s="84"/>
      <c r="AJ221" s="84"/>
      <c r="AK221" s="84"/>
      <c r="AL221" s="84"/>
      <c r="AM221" s="84"/>
      <c r="AN221" s="84"/>
      <c r="AO221" s="84"/>
      <c r="AP221" s="84"/>
      <c r="AQ221" s="84"/>
      <c r="AR221" s="84"/>
      <c r="AS221" s="84"/>
      <c r="AT221" s="84"/>
      <c r="AU221" s="84"/>
      <c r="AV221" s="84"/>
      <c r="AW221" s="84"/>
      <c r="AX221" s="84"/>
      <c r="AY221" s="84"/>
      <c r="AZ221" s="84"/>
      <c r="BA221" s="84"/>
      <c r="BB221" s="84"/>
      <c r="BC221" s="84"/>
      <c r="BD221" s="84"/>
      <c r="BE221" s="84"/>
      <c r="BF221" s="84"/>
      <c r="BG221" s="84"/>
      <c r="BH221" s="84"/>
    </row>
    <row r="222" spans="1:60" x14ac:dyDescent="0.4">
      <c r="A222" s="84"/>
      <c r="J222" s="84"/>
      <c r="K222" s="84"/>
      <c r="L222" s="84"/>
      <c r="M222" s="84"/>
      <c r="N222" s="84"/>
      <c r="O222" s="84"/>
      <c r="P222" s="84"/>
      <c r="Q222" s="84"/>
      <c r="R222" s="84"/>
      <c r="S222" s="84"/>
      <c r="T222" s="84"/>
      <c r="U222" s="84"/>
      <c r="V222" s="84"/>
      <c r="W222" s="84"/>
      <c r="X222" s="84"/>
      <c r="Y222" s="84"/>
      <c r="Z222" s="84"/>
      <c r="AA222" s="84"/>
      <c r="AB222" s="84"/>
      <c r="AC222" s="84"/>
      <c r="AD222" s="84"/>
      <c r="AE222" s="84"/>
      <c r="AF222" s="84"/>
      <c r="AG222" s="84"/>
      <c r="AH222" s="84"/>
      <c r="AI222" s="84"/>
      <c r="AJ222" s="84"/>
      <c r="AK222" s="84"/>
      <c r="AL222" s="84"/>
      <c r="AM222" s="84"/>
      <c r="AN222" s="84"/>
      <c r="AO222" s="84"/>
      <c r="AP222" s="84"/>
      <c r="AQ222" s="84"/>
      <c r="AR222" s="84"/>
      <c r="AS222" s="84"/>
      <c r="AT222" s="84"/>
      <c r="AU222" s="84"/>
      <c r="AV222" s="84"/>
      <c r="AW222" s="84"/>
      <c r="AX222" s="84"/>
      <c r="AY222" s="84"/>
      <c r="AZ222" s="84"/>
      <c r="BA222" s="84"/>
      <c r="BB222" s="84"/>
      <c r="BC222" s="84"/>
      <c r="BD222" s="84"/>
      <c r="BE222" s="84"/>
      <c r="BF222" s="84"/>
      <c r="BG222" s="84"/>
      <c r="BH222" s="84"/>
    </row>
    <row r="223" spans="1:60" x14ac:dyDescent="0.4">
      <c r="A223" s="84"/>
      <c r="J223" s="84"/>
      <c r="K223" s="84"/>
      <c r="L223" s="84"/>
      <c r="M223" s="84"/>
      <c r="N223" s="84"/>
      <c r="O223" s="84"/>
      <c r="P223" s="84"/>
      <c r="Q223" s="84"/>
      <c r="R223" s="84"/>
      <c r="S223" s="84"/>
      <c r="T223" s="84"/>
      <c r="U223" s="84"/>
      <c r="V223" s="84"/>
      <c r="W223" s="84"/>
      <c r="X223" s="84"/>
      <c r="Y223" s="84"/>
      <c r="Z223" s="84"/>
      <c r="AA223" s="84"/>
      <c r="AB223" s="84"/>
      <c r="AC223" s="84"/>
      <c r="AD223" s="84"/>
      <c r="AE223" s="84"/>
      <c r="AF223" s="84"/>
      <c r="AG223" s="84"/>
      <c r="AH223" s="84"/>
      <c r="AI223" s="84"/>
      <c r="AJ223" s="84"/>
      <c r="AK223" s="84"/>
      <c r="AL223" s="84"/>
      <c r="AM223" s="84"/>
      <c r="AN223" s="84"/>
      <c r="AO223" s="84"/>
      <c r="AP223" s="84"/>
      <c r="AQ223" s="84"/>
      <c r="AR223" s="84"/>
      <c r="AS223" s="84"/>
      <c r="AT223" s="84"/>
      <c r="AU223" s="84"/>
      <c r="AV223" s="84"/>
      <c r="AW223" s="84"/>
      <c r="AX223" s="84"/>
      <c r="AY223" s="84"/>
      <c r="AZ223" s="84"/>
      <c r="BA223" s="84"/>
      <c r="BB223" s="84"/>
      <c r="BC223" s="84"/>
      <c r="BD223" s="84"/>
      <c r="BE223" s="84"/>
      <c r="BF223" s="84"/>
      <c r="BG223" s="84"/>
      <c r="BH223" s="84"/>
    </row>
    <row r="224" spans="1:60" x14ac:dyDescent="0.4">
      <c r="A224" s="84"/>
      <c r="J224" s="84"/>
      <c r="K224" s="84"/>
      <c r="L224" s="84"/>
      <c r="M224" s="84"/>
      <c r="N224" s="84"/>
      <c r="O224" s="84"/>
      <c r="P224" s="84"/>
      <c r="Q224" s="84"/>
      <c r="R224" s="84"/>
      <c r="S224" s="84"/>
      <c r="T224" s="84"/>
      <c r="U224" s="84"/>
      <c r="V224" s="84"/>
      <c r="W224" s="84"/>
      <c r="X224" s="84"/>
      <c r="Y224" s="84"/>
      <c r="Z224" s="84"/>
      <c r="AA224" s="84"/>
      <c r="AB224" s="84"/>
      <c r="AC224" s="84"/>
      <c r="AD224" s="84"/>
      <c r="AE224" s="84"/>
      <c r="AF224" s="84"/>
      <c r="AG224" s="84"/>
      <c r="AH224" s="84"/>
      <c r="AI224" s="84"/>
      <c r="AJ224" s="84"/>
      <c r="AK224" s="84"/>
      <c r="AL224" s="84"/>
      <c r="AM224" s="84"/>
      <c r="AN224" s="84"/>
      <c r="AO224" s="84"/>
      <c r="AP224" s="84"/>
      <c r="AQ224" s="84"/>
      <c r="AR224" s="84"/>
      <c r="AS224" s="84"/>
      <c r="AT224" s="84"/>
      <c r="AU224" s="84"/>
      <c r="AV224" s="84"/>
      <c r="AW224" s="84"/>
      <c r="AX224" s="84"/>
      <c r="AY224" s="84"/>
      <c r="AZ224" s="84"/>
      <c r="BA224" s="84"/>
      <c r="BB224" s="84"/>
      <c r="BC224" s="84"/>
      <c r="BD224" s="84"/>
      <c r="BE224" s="84"/>
      <c r="BF224" s="84"/>
      <c r="BG224" s="84"/>
      <c r="BH224" s="84"/>
    </row>
    <row r="225" spans="1:60" x14ac:dyDescent="0.4">
      <c r="A225" s="84"/>
      <c r="J225" s="84"/>
      <c r="K225" s="84"/>
      <c r="L225" s="84"/>
      <c r="M225" s="84"/>
      <c r="N225" s="84"/>
      <c r="O225" s="84"/>
      <c r="P225" s="84"/>
      <c r="Q225" s="84"/>
      <c r="R225" s="84"/>
      <c r="S225" s="84"/>
      <c r="T225" s="84"/>
      <c r="U225" s="84"/>
      <c r="V225" s="84"/>
      <c r="W225" s="84"/>
      <c r="X225" s="84"/>
      <c r="Y225" s="84"/>
      <c r="Z225" s="84"/>
      <c r="AA225" s="84"/>
      <c r="AB225" s="84"/>
      <c r="AC225" s="84"/>
      <c r="AD225" s="84"/>
      <c r="AE225" s="84"/>
      <c r="AF225" s="84"/>
      <c r="AG225" s="84"/>
      <c r="AH225" s="84"/>
      <c r="AI225" s="84"/>
      <c r="AJ225" s="84"/>
      <c r="AK225" s="84"/>
      <c r="AL225" s="84"/>
      <c r="AM225" s="84"/>
      <c r="AN225" s="84"/>
      <c r="AO225" s="84"/>
      <c r="AP225" s="84"/>
      <c r="AQ225" s="84"/>
      <c r="AR225" s="84"/>
      <c r="AS225" s="84"/>
      <c r="AT225" s="84"/>
      <c r="AU225" s="84"/>
      <c r="AV225" s="84"/>
      <c r="AW225" s="84"/>
      <c r="AX225" s="84"/>
      <c r="AY225" s="84"/>
      <c r="AZ225" s="84"/>
      <c r="BA225" s="84"/>
      <c r="BB225" s="84"/>
      <c r="BC225" s="84"/>
      <c r="BD225" s="84"/>
      <c r="BE225" s="84"/>
      <c r="BF225" s="84"/>
      <c r="BG225" s="84"/>
      <c r="BH225" s="84"/>
    </row>
    <row r="226" spans="1:60" x14ac:dyDescent="0.4">
      <c r="A226" s="84"/>
      <c r="J226" s="84"/>
      <c r="K226" s="84"/>
      <c r="L226" s="84"/>
      <c r="M226" s="84"/>
      <c r="N226" s="84"/>
      <c r="O226" s="84"/>
      <c r="P226" s="84"/>
      <c r="Q226" s="84"/>
      <c r="R226" s="84"/>
      <c r="S226" s="84"/>
      <c r="T226" s="84"/>
      <c r="U226" s="84"/>
      <c r="V226" s="84"/>
      <c r="W226" s="84"/>
      <c r="X226" s="84"/>
      <c r="Y226" s="84"/>
      <c r="Z226" s="84"/>
      <c r="AA226" s="84"/>
      <c r="AB226" s="84"/>
      <c r="AC226" s="84"/>
      <c r="AD226" s="84"/>
      <c r="AE226" s="84"/>
      <c r="AF226" s="84"/>
      <c r="AG226" s="84"/>
      <c r="AH226" s="84"/>
      <c r="AI226" s="84"/>
      <c r="AJ226" s="84"/>
      <c r="AK226" s="84"/>
      <c r="AL226" s="84"/>
      <c r="AM226" s="84"/>
      <c r="AN226" s="84"/>
      <c r="AO226" s="84"/>
      <c r="AP226" s="84"/>
      <c r="AQ226" s="84"/>
      <c r="AR226" s="84"/>
      <c r="AS226" s="84"/>
      <c r="AT226" s="84"/>
      <c r="AU226" s="84"/>
      <c r="AV226" s="84"/>
      <c r="AW226" s="84"/>
      <c r="AX226" s="84"/>
      <c r="AY226" s="84"/>
      <c r="AZ226" s="84"/>
      <c r="BA226" s="84"/>
      <c r="BB226" s="84"/>
      <c r="BC226" s="84"/>
      <c r="BD226" s="84"/>
      <c r="BE226" s="84"/>
      <c r="BF226" s="84"/>
      <c r="BG226" s="84"/>
      <c r="BH226" s="84"/>
    </row>
    <row r="227" spans="1:60" x14ac:dyDescent="0.4">
      <c r="A227" s="84"/>
      <c r="J227" s="84"/>
      <c r="K227" s="84"/>
      <c r="L227" s="84"/>
      <c r="M227" s="84"/>
      <c r="N227" s="84"/>
      <c r="O227" s="84"/>
      <c r="P227" s="84"/>
      <c r="Q227" s="84"/>
      <c r="R227" s="84"/>
      <c r="S227" s="84"/>
      <c r="T227" s="84"/>
      <c r="U227" s="84"/>
      <c r="V227" s="84"/>
      <c r="W227" s="84"/>
      <c r="X227" s="84"/>
      <c r="Y227" s="84"/>
      <c r="Z227" s="84"/>
      <c r="AA227" s="84"/>
      <c r="AB227" s="84"/>
      <c r="AC227" s="84"/>
      <c r="AD227" s="84"/>
      <c r="AE227" s="84"/>
      <c r="AF227" s="84"/>
      <c r="AG227" s="84"/>
      <c r="AH227" s="84"/>
      <c r="AI227" s="84"/>
      <c r="AJ227" s="84"/>
      <c r="AK227" s="84"/>
      <c r="AL227" s="84"/>
      <c r="AM227" s="84"/>
      <c r="AN227" s="84"/>
      <c r="AO227" s="84"/>
      <c r="AP227" s="84"/>
      <c r="AQ227" s="84"/>
      <c r="AR227" s="84"/>
      <c r="AS227" s="84"/>
      <c r="AT227" s="84"/>
      <c r="AU227" s="84"/>
      <c r="AV227" s="84"/>
      <c r="AW227" s="84"/>
      <c r="AX227" s="84"/>
      <c r="AY227" s="84"/>
      <c r="AZ227" s="84"/>
      <c r="BA227" s="84"/>
      <c r="BB227" s="84"/>
      <c r="BC227" s="84"/>
      <c r="BD227" s="84"/>
      <c r="BE227" s="84"/>
      <c r="BF227" s="84"/>
      <c r="BG227" s="84"/>
      <c r="BH227" s="84"/>
    </row>
    <row r="228" spans="1:60" x14ac:dyDescent="0.4">
      <c r="A228" s="84"/>
      <c r="J228" s="84"/>
      <c r="K228" s="84"/>
      <c r="L228" s="84"/>
      <c r="M228" s="84"/>
      <c r="N228" s="84"/>
      <c r="O228" s="84"/>
      <c r="P228" s="84"/>
      <c r="Q228" s="84"/>
      <c r="R228" s="84"/>
      <c r="S228" s="84"/>
      <c r="T228" s="84"/>
      <c r="U228" s="84"/>
      <c r="V228" s="84"/>
      <c r="W228" s="84"/>
      <c r="X228" s="84"/>
      <c r="Y228" s="84"/>
      <c r="Z228" s="84"/>
      <c r="AA228" s="84"/>
      <c r="AB228" s="84"/>
      <c r="AC228" s="84"/>
      <c r="AD228" s="84"/>
      <c r="AE228" s="84"/>
      <c r="AF228" s="84"/>
      <c r="AG228" s="84"/>
      <c r="AH228" s="84"/>
      <c r="AI228" s="84"/>
      <c r="AJ228" s="84"/>
      <c r="AK228" s="84"/>
      <c r="AL228" s="84"/>
      <c r="AM228" s="84"/>
      <c r="AN228" s="84"/>
      <c r="AO228" s="84"/>
      <c r="AP228" s="84"/>
      <c r="AQ228" s="84"/>
      <c r="AR228" s="84"/>
      <c r="AS228" s="84"/>
      <c r="AT228" s="84"/>
      <c r="AU228" s="84"/>
      <c r="AV228" s="84"/>
      <c r="AW228" s="84"/>
      <c r="AX228" s="84"/>
      <c r="AY228" s="84"/>
      <c r="AZ228" s="84"/>
      <c r="BA228" s="84"/>
      <c r="BB228" s="84"/>
      <c r="BC228" s="84"/>
      <c r="BD228" s="84"/>
      <c r="BE228" s="84"/>
      <c r="BF228" s="84"/>
      <c r="BG228" s="84"/>
      <c r="BH228" s="84"/>
    </row>
    <row r="229" spans="1:60" x14ac:dyDescent="0.4">
      <c r="A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c r="AM229" s="84"/>
      <c r="AN229" s="84"/>
      <c r="AO229" s="84"/>
      <c r="AP229" s="84"/>
      <c r="AQ229" s="84"/>
      <c r="AR229" s="84"/>
      <c r="AS229" s="84"/>
      <c r="AT229" s="84"/>
      <c r="AU229" s="84"/>
      <c r="AV229" s="84"/>
      <c r="AW229" s="84"/>
      <c r="AX229" s="84"/>
      <c r="AY229" s="84"/>
      <c r="AZ229" s="84"/>
      <c r="BA229" s="84"/>
      <c r="BB229" s="84"/>
      <c r="BC229" s="84"/>
      <c r="BD229" s="84"/>
      <c r="BE229" s="84"/>
      <c r="BF229" s="84"/>
      <c r="BG229" s="84"/>
      <c r="BH229" s="84"/>
    </row>
    <row r="230" spans="1:60" x14ac:dyDescent="0.4">
      <c r="A230" s="84"/>
      <c r="J230" s="84"/>
      <c r="K230" s="84"/>
      <c r="L230" s="84"/>
      <c r="M230" s="84"/>
      <c r="N230" s="84"/>
      <c r="O230" s="84"/>
      <c r="P230" s="84"/>
      <c r="Q230" s="84"/>
      <c r="R230" s="84"/>
      <c r="S230" s="84"/>
      <c r="T230" s="84"/>
      <c r="U230" s="84"/>
      <c r="V230" s="84"/>
      <c r="W230" s="84"/>
      <c r="X230" s="84"/>
      <c r="Y230" s="84"/>
      <c r="Z230" s="84"/>
      <c r="AA230" s="84"/>
      <c r="AB230" s="84"/>
      <c r="AC230" s="84"/>
      <c r="AD230" s="84"/>
      <c r="AE230" s="84"/>
      <c r="AF230" s="84"/>
      <c r="AG230" s="84"/>
      <c r="AH230" s="84"/>
      <c r="AI230" s="84"/>
      <c r="AJ230" s="84"/>
      <c r="AK230" s="84"/>
      <c r="AL230" s="84"/>
      <c r="AM230" s="84"/>
      <c r="AN230" s="84"/>
      <c r="AO230" s="84"/>
      <c r="AP230" s="84"/>
      <c r="AQ230" s="84"/>
      <c r="AR230" s="84"/>
      <c r="AS230" s="84"/>
      <c r="AT230" s="84"/>
      <c r="AU230" s="84"/>
      <c r="AV230" s="84"/>
      <c r="AW230" s="84"/>
      <c r="AX230" s="84"/>
      <c r="AY230" s="84"/>
      <c r="AZ230" s="84"/>
      <c r="BA230" s="84"/>
      <c r="BB230" s="84"/>
      <c r="BC230" s="84"/>
      <c r="BD230" s="84"/>
      <c r="BE230" s="84"/>
      <c r="BF230" s="84"/>
      <c r="BG230" s="84"/>
      <c r="BH230" s="84"/>
    </row>
    <row r="231" spans="1:60" x14ac:dyDescent="0.4">
      <c r="A231" s="84"/>
      <c r="J231" s="84"/>
      <c r="K231" s="84"/>
      <c r="L231" s="84"/>
      <c r="M231" s="84"/>
      <c r="N231" s="84"/>
      <c r="O231" s="84"/>
      <c r="P231" s="84"/>
      <c r="Q231" s="84"/>
      <c r="R231" s="84"/>
      <c r="S231" s="84"/>
      <c r="T231" s="84"/>
      <c r="U231" s="84"/>
      <c r="V231" s="84"/>
      <c r="W231" s="84"/>
      <c r="X231" s="84"/>
      <c r="Y231" s="84"/>
      <c r="Z231" s="84"/>
      <c r="AA231" s="84"/>
      <c r="AB231" s="84"/>
      <c r="AC231" s="84"/>
      <c r="AD231" s="84"/>
      <c r="AE231" s="84"/>
      <c r="AF231" s="84"/>
      <c r="AG231" s="84"/>
      <c r="AH231" s="84"/>
      <c r="AI231" s="84"/>
      <c r="AJ231" s="84"/>
      <c r="AK231" s="84"/>
      <c r="AL231" s="84"/>
      <c r="AM231" s="84"/>
      <c r="AN231" s="84"/>
      <c r="AO231" s="84"/>
      <c r="AP231" s="84"/>
      <c r="AQ231" s="84"/>
      <c r="AR231" s="84"/>
      <c r="AS231" s="84"/>
      <c r="AT231" s="84"/>
      <c r="AU231" s="84"/>
      <c r="AV231" s="84"/>
      <c r="AW231" s="84"/>
      <c r="AX231" s="84"/>
      <c r="AY231" s="84"/>
      <c r="AZ231" s="84"/>
      <c r="BA231" s="84"/>
      <c r="BB231" s="84"/>
      <c r="BC231" s="84"/>
      <c r="BD231" s="84"/>
      <c r="BE231" s="84"/>
      <c r="BF231" s="84"/>
      <c r="BG231" s="84"/>
      <c r="BH231" s="84"/>
    </row>
    <row r="232" spans="1:60" x14ac:dyDescent="0.4">
      <c r="A232" s="84"/>
      <c r="J232" s="84"/>
      <c r="K232" s="84"/>
      <c r="L232" s="84"/>
      <c r="M232" s="84"/>
      <c r="N232" s="84"/>
      <c r="O232" s="84"/>
      <c r="P232" s="84"/>
      <c r="Q232" s="84"/>
      <c r="R232" s="84"/>
      <c r="S232" s="84"/>
      <c r="T232" s="84"/>
      <c r="U232" s="84"/>
      <c r="V232" s="84"/>
      <c r="W232" s="84"/>
      <c r="X232" s="84"/>
      <c r="Y232" s="84"/>
      <c r="Z232" s="84"/>
      <c r="AA232" s="84"/>
      <c r="AB232" s="84"/>
      <c r="AC232" s="84"/>
      <c r="AD232" s="84"/>
      <c r="AE232" s="84"/>
      <c r="AF232" s="84"/>
      <c r="AG232" s="84"/>
      <c r="AH232" s="84"/>
      <c r="AI232" s="84"/>
      <c r="AJ232" s="84"/>
      <c r="AK232" s="84"/>
      <c r="AL232" s="84"/>
      <c r="AM232" s="84"/>
      <c r="AN232" s="84"/>
      <c r="AO232" s="84"/>
      <c r="AP232" s="84"/>
      <c r="AQ232" s="84"/>
      <c r="AR232" s="84"/>
      <c r="AS232" s="84"/>
      <c r="AT232" s="84"/>
      <c r="AU232" s="84"/>
      <c r="AV232" s="84"/>
      <c r="AW232" s="84"/>
      <c r="AX232" s="84"/>
      <c r="AY232" s="84"/>
      <c r="AZ232" s="84"/>
      <c r="BA232" s="84"/>
      <c r="BB232" s="84"/>
      <c r="BC232" s="84"/>
      <c r="BD232" s="84"/>
      <c r="BE232" s="84"/>
      <c r="BF232" s="84"/>
      <c r="BG232" s="84"/>
      <c r="BH232" s="84"/>
    </row>
    <row r="233" spans="1:60" x14ac:dyDescent="0.4">
      <c r="A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c r="AM233" s="84"/>
      <c r="AN233" s="84"/>
      <c r="AO233" s="84"/>
      <c r="AP233" s="84"/>
      <c r="AQ233" s="84"/>
      <c r="AR233" s="84"/>
      <c r="AS233" s="84"/>
      <c r="AT233" s="84"/>
      <c r="AU233" s="84"/>
      <c r="AV233" s="84"/>
      <c r="AW233" s="84"/>
      <c r="AX233" s="84"/>
      <c r="AY233" s="84"/>
      <c r="AZ233" s="84"/>
      <c r="BA233" s="84"/>
      <c r="BB233" s="84"/>
      <c r="BC233" s="84"/>
      <c r="BD233" s="84"/>
      <c r="BE233" s="84"/>
      <c r="BF233" s="84"/>
      <c r="BG233" s="84"/>
      <c r="BH233" s="84"/>
    </row>
    <row r="234" spans="1:60" x14ac:dyDescent="0.4">
      <c r="A234" s="84"/>
      <c r="J234" s="84"/>
      <c r="K234" s="84"/>
      <c r="L234" s="84"/>
      <c r="M234" s="84"/>
      <c r="N234" s="84"/>
      <c r="O234" s="84"/>
      <c r="P234" s="84"/>
      <c r="Q234" s="84"/>
      <c r="R234" s="84"/>
      <c r="S234" s="84"/>
      <c r="T234" s="84"/>
      <c r="U234" s="84"/>
      <c r="V234" s="84"/>
      <c r="W234" s="84"/>
      <c r="X234" s="84"/>
      <c r="Y234" s="84"/>
      <c r="Z234" s="84"/>
      <c r="AA234" s="84"/>
      <c r="AB234" s="84"/>
      <c r="AC234" s="84"/>
      <c r="AD234" s="84"/>
      <c r="AE234" s="84"/>
      <c r="AF234" s="84"/>
      <c r="AG234" s="84"/>
      <c r="AH234" s="84"/>
      <c r="AI234" s="84"/>
      <c r="AJ234" s="84"/>
      <c r="AK234" s="84"/>
      <c r="AL234" s="84"/>
      <c r="AM234" s="84"/>
      <c r="AN234" s="84"/>
      <c r="AO234" s="84"/>
      <c r="AP234" s="84"/>
      <c r="AQ234" s="84"/>
      <c r="AR234" s="84"/>
      <c r="AS234" s="84"/>
      <c r="AT234" s="84"/>
      <c r="AU234" s="84"/>
      <c r="AV234" s="84"/>
      <c r="AW234" s="84"/>
      <c r="AX234" s="84"/>
      <c r="AY234" s="84"/>
      <c r="AZ234" s="84"/>
      <c r="BA234" s="84"/>
      <c r="BB234" s="84"/>
      <c r="BC234" s="84"/>
      <c r="BD234" s="84"/>
      <c r="BE234" s="84"/>
      <c r="BF234" s="84"/>
      <c r="BG234" s="84"/>
      <c r="BH234" s="84"/>
    </row>
    <row r="235" spans="1:60" x14ac:dyDescent="0.4">
      <c r="A235" s="84"/>
      <c r="J235" s="84"/>
      <c r="K235" s="84"/>
      <c r="L235" s="84"/>
      <c r="M235" s="84"/>
      <c r="N235" s="84"/>
      <c r="O235" s="84"/>
      <c r="P235" s="84"/>
      <c r="Q235" s="84"/>
      <c r="R235" s="84"/>
      <c r="S235" s="84"/>
      <c r="T235" s="84"/>
      <c r="U235" s="84"/>
      <c r="V235" s="84"/>
      <c r="W235" s="84"/>
      <c r="X235" s="84"/>
      <c r="Y235" s="84"/>
      <c r="Z235" s="84"/>
      <c r="AA235" s="84"/>
      <c r="AB235" s="84"/>
      <c r="AC235" s="84"/>
      <c r="AD235" s="84"/>
      <c r="AE235" s="84"/>
      <c r="AF235" s="84"/>
      <c r="AG235" s="84"/>
      <c r="AH235" s="84"/>
      <c r="AI235" s="84"/>
      <c r="AJ235" s="84"/>
      <c r="AK235" s="84"/>
      <c r="AL235" s="84"/>
      <c r="AM235" s="84"/>
      <c r="AN235" s="84"/>
      <c r="AO235" s="84"/>
      <c r="AP235" s="84"/>
      <c r="AQ235" s="84"/>
      <c r="AR235" s="84"/>
      <c r="AS235" s="84"/>
      <c r="AT235" s="84"/>
      <c r="AU235" s="84"/>
      <c r="AV235" s="84"/>
      <c r="AW235" s="84"/>
      <c r="AX235" s="84"/>
      <c r="AY235" s="84"/>
      <c r="AZ235" s="84"/>
      <c r="BA235" s="84"/>
      <c r="BB235" s="84"/>
      <c r="BC235" s="84"/>
      <c r="BD235" s="84"/>
      <c r="BE235" s="84"/>
      <c r="BF235" s="84"/>
      <c r="BG235" s="84"/>
      <c r="BH235" s="84"/>
    </row>
    <row r="236" spans="1:60" x14ac:dyDescent="0.4">
      <c r="A236" s="84"/>
      <c r="J236" s="84"/>
      <c r="K236" s="84"/>
      <c r="L236" s="84"/>
      <c r="M236" s="84"/>
      <c r="N236" s="84"/>
      <c r="O236" s="84"/>
      <c r="P236" s="84"/>
      <c r="Q236" s="84"/>
      <c r="R236" s="84"/>
      <c r="S236" s="84"/>
      <c r="T236" s="84"/>
      <c r="U236" s="84"/>
      <c r="V236" s="84"/>
      <c r="W236" s="84"/>
      <c r="X236" s="84"/>
      <c r="Y236" s="84"/>
      <c r="Z236" s="84"/>
      <c r="AA236" s="84"/>
      <c r="AB236" s="84"/>
      <c r="AC236" s="84"/>
      <c r="AD236" s="84"/>
      <c r="AE236" s="84"/>
      <c r="AF236" s="84"/>
      <c r="AG236" s="84"/>
      <c r="AH236" s="84"/>
      <c r="AI236" s="84"/>
      <c r="AJ236" s="84"/>
      <c r="AK236" s="84"/>
      <c r="AL236" s="84"/>
      <c r="AM236" s="84"/>
      <c r="AN236" s="84"/>
      <c r="AO236" s="84"/>
      <c r="AP236" s="84"/>
      <c r="AQ236" s="84"/>
      <c r="AR236" s="84"/>
      <c r="AS236" s="84"/>
      <c r="AT236" s="84"/>
      <c r="AU236" s="84"/>
      <c r="AV236" s="84"/>
      <c r="AW236" s="84"/>
      <c r="AX236" s="84"/>
      <c r="AY236" s="84"/>
      <c r="AZ236" s="84"/>
      <c r="BA236" s="84"/>
      <c r="BB236" s="84"/>
      <c r="BC236" s="84"/>
      <c r="BD236" s="84"/>
      <c r="BE236" s="84"/>
      <c r="BF236" s="84"/>
      <c r="BG236" s="84"/>
      <c r="BH236" s="84"/>
    </row>
    <row r="237" spans="1:60" x14ac:dyDescent="0.4">
      <c r="A237" s="84"/>
      <c r="J237" s="84"/>
      <c r="K237" s="84"/>
      <c r="L237" s="84"/>
      <c r="M237" s="84"/>
      <c r="N237" s="84"/>
      <c r="O237" s="84"/>
      <c r="P237" s="84"/>
      <c r="Q237" s="84"/>
      <c r="R237" s="84"/>
      <c r="S237" s="84"/>
      <c r="T237" s="84"/>
      <c r="U237" s="84"/>
      <c r="V237" s="84"/>
      <c r="W237" s="84"/>
      <c r="X237" s="84"/>
      <c r="Y237" s="84"/>
      <c r="Z237" s="84"/>
      <c r="AA237" s="84"/>
      <c r="AB237" s="84"/>
      <c r="AC237" s="84"/>
      <c r="AD237" s="84"/>
      <c r="AE237" s="84"/>
      <c r="AF237" s="84"/>
      <c r="AG237" s="84"/>
      <c r="AH237" s="84"/>
      <c r="AI237" s="84"/>
      <c r="AJ237" s="84"/>
      <c r="AK237" s="84"/>
      <c r="AL237" s="84"/>
      <c r="AM237" s="84"/>
      <c r="AN237" s="84"/>
      <c r="AO237" s="84"/>
      <c r="AP237" s="84"/>
      <c r="AQ237" s="84"/>
      <c r="AR237" s="84"/>
      <c r="AS237" s="84"/>
      <c r="AT237" s="84"/>
      <c r="AU237" s="84"/>
      <c r="AV237" s="84"/>
      <c r="AW237" s="84"/>
      <c r="AX237" s="84"/>
      <c r="AY237" s="84"/>
      <c r="AZ237" s="84"/>
      <c r="BA237" s="84"/>
      <c r="BB237" s="84"/>
      <c r="BC237" s="84"/>
      <c r="BD237" s="84"/>
      <c r="BE237" s="84"/>
      <c r="BF237" s="84"/>
      <c r="BG237" s="84"/>
      <c r="BH237" s="84"/>
    </row>
    <row r="238" spans="1:60" x14ac:dyDescent="0.4">
      <c r="A238" s="84"/>
      <c r="J238" s="84"/>
      <c r="K238" s="84"/>
      <c r="L238" s="84"/>
      <c r="M238" s="84"/>
      <c r="N238" s="84"/>
      <c r="O238" s="84"/>
      <c r="P238" s="84"/>
      <c r="Q238" s="84"/>
      <c r="R238" s="84"/>
      <c r="S238" s="84"/>
      <c r="T238" s="84"/>
      <c r="U238" s="84"/>
      <c r="V238" s="84"/>
      <c r="W238" s="84"/>
      <c r="X238" s="84"/>
      <c r="Y238" s="84"/>
      <c r="Z238" s="84"/>
      <c r="AA238" s="84"/>
      <c r="AB238" s="84"/>
      <c r="AC238" s="84"/>
      <c r="AD238" s="84"/>
      <c r="AE238" s="84"/>
      <c r="AF238" s="84"/>
      <c r="AG238" s="84"/>
      <c r="AH238" s="84"/>
      <c r="AI238" s="84"/>
      <c r="AJ238" s="84"/>
      <c r="AK238" s="84"/>
      <c r="AL238" s="84"/>
      <c r="AM238" s="84"/>
      <c r="AN238" s="84"/>
      <c r="AO238" s="84"/>
      <c r="AP238" s="84"/>
      <c r="AQ238" s="84"/>
      <c r="AR238" s="84"/>
      <c r="AS238" s="84"/>
      <c r="AT238" s="84"/>
      <c r="AU238" s="84"/>
      <c r="AV238" s="84"/>
      <c r="AW238" s="84"/>
      <c r="AX238" s="84"/>
      <c r="AY238" s="84"/>
      <c r="AZ238" s="84"/>
      <c r="BA238" s="84"/>
      <c r="BB238" s="84"/>
      <c r="BC238" s="84"/>
      <c r="BD238" s="84"/>
      <c r="BE238" s="84"/>
      <c r="BF238" s="84"/>
      <c r="BG238" s="84"/>
      <c r="BH238" s="84"/>
    </row>
    <row r="239" spans="1:60" x14ac:dyDescent="0.4">
      <c r="A239" s="84"/>
      <c r="J239" s="84"/>
      <c r="K239" s="84"/>
      <c r="L239" s="84"/>
      <c r="M239" s="84"/>
      <c r="N239" s="84"/>
      <c r="O239" s="84"/>
      <c r="P239" s="84"/>
      <c r="Q239" s="84"/>
      <c r="R239" s="84"/>
      <c r="S239" s="84"/>
      <c r="T239" s="84"/>
      <c r="U239" s="84"/>
      <c r="V239" s="84"/>
      <c r="W239" s="84"/>
      <c r="X239" s="84"/>
      <c r="Y239" s="84"/>
      <c r="Z239" s="84"/>
      <c r="AA239" s="84"/>
      <c r="AB239" s="84"/>
      <c r="AC239" s="84"/>
      <c r="AD239" s="84"/>
      <c r="AE239" s="84"/>
      <c r="AF239" s="84"/>
      <c r="AG239" s="84"/>
      <c r="AH239" s="84"/>
      <c r="AI239" s="84"/>
      <c r="AJ239" s="84"/>
      <c r="AK239" s="84"/>
      <c r="AL239" s="84"/>
      <c r="AM239" s="84"/>
      <c r="AN239" s="84"/>
      <c r="AO239" s="84"/>
      <c r="AP239" s="84"/>
      <c r="AQ239" s="84"/>
      <c r="AR239" s="84"/>
      <c r="AS239" s="84"/>
      <c r="AT239" s="84"/>
      <c r="AU239" s="84"/>
      <c r="AV239" s="84"/>
      <c r="AW239" s="84"/>
      <c r="AX239" s="84"/>
      <c r="AY239" s="84"/>
      <c r="AZ239" s="84"/>
      <c r="BA239" s="84"/>
      <c r="BB239" s="84"/>
      <c r="BC239" s="84"/>
      <c r="BD239" s="84"/>
      <c r="BE239" s="84"/>
      <c r="BF239" s="84"/>
      <c r="BG239" s="84"/>
      <c r="BH239" s="84"/>
    </row>
    <row r="240" spans="1:60" x14ac:dyDescent="0.4">
      <c r="A240" s="84"/>
      <c r="J240" s="84"/>
      <c r="K240" s="84"/>
      <c r="L240" s="84"/>
      <c r="M240" s="84"/>
      <c r="N240" s="84"/>
      <c r="O240" s="84"/>
      <c r="P240" s="84"/>
      <c r="Q240" s="84"/>
      <c r="R240" s="84"/>
      <c r="S240" s="84"/>
      <c r="T240" s="84"/>
      <c r="U240" s="84"/>
      <c r="V240" s="84"/>
      <c r="W240" s="84"/>
      <c r="X240" s="84"/>
      <c r="Y240" s="84"/>
      <c r="Z240" s="84"/>
      <c r="AA240" s="84"/>
      <c r="AB240" s="84"/>
      <c r="AC240" s="84"/>
      <c r="AD240" s="84"/>
      <c r="AE240" s="84"/>
      <c r="AF240" s="84"/>
      <c r="AG240" s="84"/>
      <c r="AH240" s="84"/>
      <c r="AI240" s="84"/>
      <c r="AJ240" s="84"/>
      <c r="AK240" s="84"/>
      <c r="AL240" s="84"/>
      <c r="AM240" s="84"/>
      <c r="AN240" s="84"/>
      <c r="AO240" s="84"/>
      <c r="AP240" s="84"/>
      <c r="AQ240" s="84"/>
      <c r="AR240" s="84"/>
      <c r="AS240" s="84"/>
      <c r="AT240" s="84"/>
      <c r="AU240" s="84"/>
      <c r="AV240" s="84"/>
      <c r="AW240" s="84"/>
      <c r="AX240" s="84"/>
      <c r="AY240" s="84"/>
      <c r="AZ240" s="84"/>
      <c r="BA240" s="84"/>
      <c r="BB240" s="84"/>
      <c r="BC240" s="84"/>
      <c r="BD240" s="84"/>
      <c r="BE240" s="84"/>
      <c r="BF240" s="84"/>
      <c r="BG240" s="84"/>
      <c r="BH240" s="84"/>
    </row>
    <row r="241" spans="1:60" x14ac:dyDescent="0.4">
      <c r="A241" s="84"/>
      <c r="J241" s="84"/>
      <c r="K241" s="84"/>
      <c r="L241" s="84"/>
      <c r="M241" s="84"/>
      <c r="N241" s="84"/>
      <c r="O241" s="84"/>
      <c r="P241" s="84"/>
      <c r="Q241" s="84"/>
      <c r="R241" s="84"/>
      <c r="S241" s="84"/>
      <c r="T241" s="84"/>
      <c r="U241" s="84"/>
      <c r="V241" s="84"/>
      <c r="W241" s="84"/>
      <c r="X241" s="84"/>
      <c r="Y241" s="84"/>
      <c r="Z241" s="84"/>
      <c r="AA241" s="84"/>
      <c r="AB241" s="84"/>
      <c r="AC241" s="84"/>
      <c r="AD241" s="84"/>
      <c r="AE241" s="84"/>
      <c r="AF241" s="84"/>
      <c r="AG241" s="84"/>
      <c r="AH241" s="84"/>
      <c r="AI241" s="84"/>
      <c r="AJ241" s="84"/>
      <c r="AK241" s="84"/>
      <c r="AL241" s="84"/>
      <c r="AM241" s="84"/>
      <c r="AN241" s="84"/>
      <c r="AO241" s="84"/>
      <c r="AP241" s="84"/>
      <c r="AQ241" s="84"/>
      <c r="AR241" s="84"/>
      <c r="AS241" s="84"/>
      <c r="AT241" s="84"/>
      <c r="AU241" s="84"/>
      <c r="AV241" s="84"/>
      <c r="AW241" s="84"/>
      <c r="AX241" s="84"/>
      <c r="AY241" s="84"/>
      <c r="AZ241" s="84"/>
      <c r="BA241" s="84"/>
      <c r="BB241" s="84"/>
      <c r="BC241" s="84"/>
      <c r="BD241" s="84"/>
      <c r="BE241" s="84"/>
      <c r="BF241" s="84"/>
      <c r="BG241" s="84"/>
      <c r="BH241" s="84"/>
    </row>
    <row r="242" spans="1:60" x14ac:dyDescent="0.4">
      <c r="A242" s="84"/>
      <c r="J242" s="84"/>
      <c r="K242" s="84"/>
      <c r="L242" s="84"/>
      <c r="M242" s="84"/>
      <c r="N242" s="84"/>
      <c r="O242" s="84"/>
      <c r="P242" s="84"/>
      <c r="Q242" s="84"/>
      <c r="R242" s="84"/>
      <c r="S242" s="84"/>
      <c r="T242" s="84"/>
      <c r="U242" s="84"/>
      <c r="V242" s="84"/>
      <c r="W242" s="84"/>
      <c r="X242" s="84"/>
      <c r="Y242" s="84"/>
      <c r="Z242" s="84"/>
      <c r="AA242" s="84"/>
      <c r="AB242" s="84"/>
      <c r="AC242" s="84"/>
      <c r="AD242" s="84"/>
      <c r="AE242" s="84"/>
      <c r="AF242" s="84"/>
      <c r="AG242" s="84"/>
      <c r="AH242" s="84"/>
      <c r="AI242" s="84"/>
      <c r="AJ242" s="84"/>
      <c r="AK242" s="84"/>
      <c r="AL242" s="84"/>
      <c r="AM242" s="84"/>
      <c r="AN242" s="84"/>
      <c r="AO242" s="84"/>
      <c r="AP242" s="84"/>
      <c r="AQ242" s="84"/>
      <c r="AR242" s="84"/>
      <c r="AS242" s="84"/>
      <c r="AT242" s="84"/>
      <c r="AU242" s="84"/>
      <c r="AV242" s="84"/>
      <c r="AW242" s="84"/>
      <c r="AX242" s="84"/>
      <c r="AY242" s="84"/>
      <c r="AZ242" s="84"/>
      <c r="BA242" s="84"/>
      <c r="BB242" s="84"/>
      <c r="BC242" s="84"/>
      <c r="BD242" s="84"/>
      <c r="BE242" s="84"/>
      <c r="BF242" s="84"/>
      <c r="BG242" s="84"/>
      <c r="BH242" s="84"/>
    </row>
    <row r="243" spans="1:60" x14ac:dyDescent="0.4">
      <c r="A243" s="84"/>
      <c r="J243" s="84"/>
      <c r="K243" s="84"/>
      <c r="L243" s="84"/>
      <c r="M243" s="84"/>
      <c r="N243" s="84"/>
      <c r="O243" s="84"/>
      <c r="P243" s="84"/>
      <c r="Q243" s="84"/>
      <c r="R243" s="84"/>
      <c r="S243" s="84"/>
      <c r="T243" s="84"/>
      <c r="U243" s="84"/>
      <c r="V243" s="84"/>
      <c r="W243" s="84"/>
      <c r="X243" s="84"/>
      <c r="Y243" s="84"/>
      <c r="Z243" s="84"/>
      <c r="AA243" s="84"/>
      <c r="AB243" s="84"/>
      <c r="AC243" s="84"/>
      <c r="AD243" s="84"/>
      <c r="AE243" s="84"/>
      <c r="AF243" s="84"/>
      <c r="AG243" s="84"/>
      <c r="AH243" s="84"/>
      <c r="AI243" s="84"/>
      <c r="AJ243" s="84"/>
      <c r="AK243" s="84"/>
      <c r="AL243" s="84"/>
      <c r="AM243" s="84"/>
      <c r="AN243" s="84"/>
      <c r="AO243" s="84"/>
      <c r="AP243" s="84"/>
      <c r="AQ243" s="84"/>
      <c r="AR243" s="84"/>
      <c r="AS243" s="84"/>
      <c r="AT243" s="84"/>
      <c r="AU243" s="84"/>
      <c r="AV243" s="84"/>
      <c r="AW243" s="84"/>
      <c r="AX243" s="84"/>
      <c r="AY243" s="84"/>
      <c r="AZ243" s="84"/>
      <c r="BA243" s="84"/>
      <c r="BB243" s="84"/>
      <c r="BC243" s="84"/>
      <c r="BD243" s="84"/>
      <c r="BE243" s="84"/>
      <c r="BF243" s="84"/>
      <c r="BG243" s="84"/>
      <c r="BH243" s="84"/>
    </row>
    <row r="244" spans="1:60" x14ac:dyDescent="0.4">
      <c r="A244" s="84"/>
      <c r="J244" s="84"/>
      <c r="K244" s="84"/>
      <c r="L244" s="84"/>
      <c r="M244" s="84"/>
      <c r="N244" s="84"/>
      <c r="O244" s="84"/>
      <c r="P244" s="84"/>
      <c r="Q244" s="84"/>
      <c r="R244" s="84"/>
      <c r="S244" s="84"/>
      <c r="T244" s="84"/>
      <c r="U244" s="84"/>
      <c r="V244" s="84"/>
      <c r="W244" s="84"/>
      <c r="X244" s="84"/>
      <c r="Y244" s="84"/>
      <c r="Z244" s="84"/>
      <c r="AA244" s="84"/>
      <c r="AB244" s="84"/>
      <c r="AC244" s="84"/>
      <c r="AD244" s="84"/>
      <c r="AE244" s="84"/>
      <c r="AF244" s="84"/>
      <c r="AG244" s="84"/>
      <c r="AH244" s="84"/>
      <c r="AI244" s="84"/>
      <c r="AJ244" s="84"/>
      <c r="AK244" s="84"/>
      <c r="AL244" s="84"/>
      <c r="AM244" s="84"/>
      <c r="AN244" s="84"/>
      <c r="AO244" s="84"/>
      <c r="AP244" s="84"/>
      <c r="AQ244" s="84"/>
      <c r="AR244" s="84"/>
      <c r="AS244" s="84"/>
      <c r="AT244" s="84"/>
      <c r="AU244" s="84"/>
      <c r="AV244" s="84"/>
      <c r="AW244" s="84"/>
      <c r="AX244" s="84"/>
      <c r="AY244" s="84"/>
      <c r="AZ244" s="84"/>
      <c r="BA244" s="84"/>
      <c r="BB244" s="84"/>
      <c r="BC244" s="84"/>
      <c r="BD244" s="84"/>
      <c r="BE244" s="84"/>
      <c r="BF244" s="84"/>
      <c r="BG244" s="84"/>
      <c r="BH244" s="84"/>
    </row>
    <row r="245" spans="1:60" x14ac:dyDescent="0.4">
      <c r="A245" s="84"/>
    </row>
    <row r="246" spans="1:60" x14ac:dyDescent="0.4">
      <c r="A246" s="84"/>
    </row>
    <row r="247" spans="1:60" x14ac:dyDescent="0.4">
      <c r="A247" s="84"/>
    </row>
    <row r="248" spans="1:60" x14ac:dyDescent="0.4">
      <c r="A248" s="84"/>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zoomScale="90" zoomScaleNormal="90" workbookViewId="0">
      <selection activeCell="C7" sqref="C7"/>
    </sheetView>
  </sheetViews>
  <sheetFormatPr baseColWidth="10" defaultRowHeight="14.6" x14ac:dyDescent="0.4"/>
  <cols>
    <col min="2" max="2" width="24.15234375" customWidth="1"/>
    <col min="3" max="3" width="70.15234375" customWidth="1"/>
    <col min="4" max="4" width="29.84375" customWidth="1"/>
  </cols>
  <sheetData>
    <row r="1" spans="1:37" ht="22.3" x14ac:dyDescent="0.4">
      <c r="A1" s="84"/>
      <c r="B1" s="388" t="s">
        <v>55</v>
      </c>
      <c r="C1" s="388"/>
      <c r="D1" s="388"/>
      <c r="E1" s="84"/>
      <c r="F1" s="84"/>
      <c r="G1" s="84"/>
      <c r="H1" s="84"/>
      <c r="I1" s="84"/>
      <c r="J1" s="84"/>
      <c r="K1" s="84"/>
      <c r="L1" s="84"/>
      <c r="M1" s="84"/>
      <c r="N1" s="84"/>
      <c r="O1" s="84"/>
      <c r="P1" s="84"/>
      <c r="Q1" s="84"/>
      <c r="R1" s="84"/>
      <c r="S1" s="84"/>
      <c r="T1" s="84"/>
      <c r="U1" s="84"/>
      <c r="V1" s="84"/>
      <c r="W1" s="84"/>
      <c r="X1" s="84"/>
      <c r="Y1" s="84"/>
      <c r="Z1" s="84"/>
      <c r="AA1" s="84"/>
      <c r="AB1" s="84"/>
      <c r="AC1" s="84"/>
      <c r="AD1" s="84"/>
      <c r="AE1" s="84"/>
    </row>
    <row r="2" spans="1:37" x14ac:dyDescent="0.4">
      <c r="A2" s="84"/>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row>
    <row r="3" spans="1:37" ht="24.9" x14ac:dyDescent="0.4">
      <c r="A3" s="84"/>
      <c r="B3" s="11"/>
      <c r="C3" s="12" t="s">
        <v>52</v>
      </c>
      <c r="D3" s="12" t="s">
        <v>4</v>
      </c>
      <c r="E3" s="84"/>
      <c r="F3" s="84"/>
      <c r="G3" s="84"/>
      <c r="H3" s="84"/>
      <c r="I3" s="84"/>
      <c r="J3" s="84"/>
      <c r="K3" s="84"/>
      <c r="L3" s="84"/>
      <c r="M3" s="84"/>
      <c r="N3" s="84"/>
      <c r="O3" s="84"/>
      <c r="P3" s="84"/>
      <c r="Q3" s="84"/>
      <c r="R3" s="84"/>
      <c r="S3" s="84"/>
      <c r="T3" s="84"/>
      <c r="U3" s="84"/>
      <c r="V3" s="84"/>
      <c r="W3" s="84"/>
      <c r="X3" s="84"/>
      <c r="Y3" s="84"/>
      <c r="Z3" s="84"/>
      <c r="AA3" s="84"/>
      <c r="AB3" s="84"/>
      <c r="AC3" s="84"/>
      <c r="AD3" s="84"/>
      <c r="AE3" s="84"/>
    </row>
    <row r="4" spans="1:37" ht="49.75" x14ac:dyDescent="0.4">
      <c r="A4" s="84"/>
      <c r="B4" s="13" t="s">
        <v>51</v>
      </c>
      <c r="C4" s="14" t="s">
        <v>102</v>
      </c>
      <c r="D4" s="15">
        <v>0.2</v>
      </c>
      <c r="E4" s="84"/>
      <c r="F4" s="84"/>
      <c r="G4" s="84"/>
      <c r="H4" s="84"/>
      <c r="I4" s="84"/>
      <c r="J4" s="84"/>
      <c r="K4" s="84"/>
      <c r="L4" s="84"/>
      <c r="M4" s="84"/>
      <c r="N4" s="84"/>
      <c r="O4" s="84"/>
      <c r="P4" s="84"/>
      <c r="Q4" s="84"/>
      <c r="R4" s="84"/>
      <c r="S4" s="84"/>
      <c r="T4" s="84"/>
      <c r="U4" s="84"/>
      <c r="V4" s="84"/>
      <c r="W4" s="84"/>
      <c r="X4" s="84"/>
      <c r="Y4" s="84"/>
      <c r="Z4" s="84"/>
      <c r="AA4" s="84"/>
      <c r="AB4" s="84"/>
      <c r="AC4" s="84"/>
      <c r="AD4" s="84"/>
      <c r="AE4" s="84"/>
    </row>
    <row r="5" spans="1:37" ht="49.75" x14ac:dyDescent="0.4">
      <c r="A5" s="84"/>
      <c r="B5" s="16" t="s">
        <v>53</v>
      </c>
      <c r="C5" s="17" t="s">
        <v>103</v>
      </c>
      <c r="D5" s="18">
        <v>0.4</v>
      </c>
      <c r="E5" s="84"/>
      <c r="F5" s="84"/>
      <c r="G5" s="84"/>
      <c r="H5" s="84"/>
      <c r="I5" s="84"/>
      <c r="J5" s="84"/>
      <c r="K5" s="84"/>
      <c r="L5" s="84"/>
      <c r="M5" s="84"/>
      <c r="N5" s="84"/>
      <c r="O5" s="84"/>
      <c r="P5" s="84"/>
      <c r="Q5" s="84"/>
      <c r="R5" s="84"/>
      <c r="S5" s="84"/>
      <c r="T5" s="84"/>
      <c r="U5" s="84"/>
      <c r="V5" s="84"/>
      <c r="W5" s="84"/>
      <c r="X5" s="84"/>
      <c r="Y5" s="84"/>
      <c r="Z5" s="84"/>
      <c r="AA5" s="84"/>
      <c r="AB5" s="84"/>
      <c r="AC5" s="84"/>
      <c r="AD5" s="84"/>
      <c r="AE5" s="84"/>
    </row>
    <row r="6" spans="1:37" ht="49.75" x14ac:dyDescent="0.4">
      <c r="A6" s="84"/>
      <c r="B6" s="19" t="s">
        <v>107</v>
      </c>
      <c r="C6" s="17" t="s">
        <v>104</v>
      </c>
      <c r="D6" s="18">
        <v>0.6</v>
      </c>
      <c r="E6" s="84"/>
      <c r="F6" s="84"/>
      <c r="G6" s="84"/>
      <c r="H6" s="84"/>
      <c r="I6" s="84"/>
      <c r="J6" s="84"/>
      <c r="K6" s="84"/>
      <c r="L6" s="84"/>
      <c r="M6" s="84"/>
      <c r="N6" s="84"/>
      <c r="O6" s="84"/>
      <c r="P6" s="84"/>
      <c r="Q6" s="84"/>
      <c r="R6" s="84"/>
      <c r="S6" s="84"/>
      <c r="T6" s="84"/>
      <c r="U6" s="84"/>
      <c r="V6" s="84"/>
      <c r="W6" s="84"/>
      <c r="X6" s="84"/>
      <c r="Y6" s="84"/>
      <c r="Z6" s="84"/>
      <c r="AA6" s="84"/>
      <c r="AB6" s="84"/>
      <c r="AC6" s="84"/>
      <c r="AD6" s="84"/>
      <c r="AE6" s="84"/>
    </row>
    <row r="7" spans="1:37" ht="74.599999999999994" x14ac:dyDescent="0.4">
      <c r="A7" s="84"/>
      <c r="B7" s="20" t="s">
        <v>6</v>
      </c>
      <c r="C7" s="17" t="s">
        <v>105</v>
      </c>
      <c r="D7" s="18">
        <v>0.8</v>
      </c>
      <c r="E7" s="84"/>
      <c r="F7" s="84"/>
      <c r="G7" s="84"/>
      <c r="H7" s="84"/>
      <c r="I7" s="84"/>
      <c r="J7" s="84"/>
      <c r="K7" s="84"/>
      <c r="L7" s="84"/>
      <c r="M7" s="84"/>
      <c r="N7" s="84"/>
      <c r="O7" s="84"/>
      <c r="P7" s="84"/>
      <c r="Q7" s="84"/>
      <c r="R7" s="84"/>
      <c r="S7" s="84"/>
      <c r="T7" s="84"/>
      <c r="U7" s="84"/>
      <c r="V7" s="84"/>
      <c r="W7" s="84"/>
      <c r="X7" s="84"/>
      <c r="Y7" s="84"/>
      <c r="Z7" s="84"/>
      <c r="AA7" s="84"/>
      <c r="AB7" s="84"/>
      <c r="AC7" s="84"/>
      <c r="AD7" s="84"/>
      <c r="AE7" s="84"/>
    </row>
    <row r="8" spans="1:37" ht="49.75" x14ac:dyDescent="0.4">
      <c r="A8" s="84"/>
      <c r="B8" s="21" t="s">
        <v>54</v>
      </c>
      <c r="C8" s="17" t="s">
        <v>106</v>
      </c>
      <c r="D8" s="18">
        <v>1</v>
      </c>
      <c r="E8" s="84"/>
      <c r="F8" s="84"/>
      <c r="G8" s="84"/>
      <c r="H8" s="84"/>
      <c r="I8" s="84"/>
      <c r="J8" s="84"/>
      <c r="K8" s="84"/>
      <c r="L8" s="84"/>
      <c r="M8" s="84"/>
      <c r="N8" s="84"/>
      <c r="O8" s="84"/>
      <c r="P8" s="84"/>
      <c r="Q8" s="84"/>
      <c r="R8" s="84"/>
      <c r="S8" s="84"/>
      <c r="T8" s="84"/>
      <c r="U8" s="84"/>
      <c r="V8" s="84"/>
      <c r="W8" s="84"/>
      <c r="X8" s="84"/>
      <c r="Y8" s="84"/>
      <c r="Z8" s="84"/>
      <c r="AA8" s="84"/>
      <c r="AB8" s="84"/>
      <c r="AC8" s="84"/>
      <c r="AD8" s="84"/>
      <c r="AE8" s="84"/>
    </row>
    <row r="9" spans="1:37" x14ac:dyDescent="0.4">
      <c r="A9" s="84"/>
      <c r="B9" s="108"/>
      <c r="C9" s="108"/>
      <c r="D9" s="108"/>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row>
    <row r="10" spans="1:37" x14ac:dyDescent="0.4">
      <c r="A10" s="84"/>
      <c r="B10" s="109"/>
      <c r="C10" s="108"/>
      <c r="D10" s="108"/>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row>
    <row r="11" spans="1:37" x14ac:dyDescent="0.4">
      <c r="A11" s="84"/>
      <c r="B11" s="108"/>
      <c r="C11" s="108"/>
      <c r="D11" s="108"/>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row>
    <row r="12" spans="1:37" x14ac:dyDescent="0.4">
      <c r="A12" s="84"/>
      <c r="B12" s="108"/>
      <c r="C12" s="108"/>
      <c r="D12" s="108"/>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row>
    <row r="13" spans="1:37" x14ac:dyDescent="0.4">
      <c r="A13" s="84"/>
      <c r="B13" s="108"/>
      <c r="C13" s="108"/>
      <c r="D13" s="108"/>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row>
    <row r="14" spans="1:37" x14ac:dyDescent="0.4">
      <c r="A14" s="84"/>
      <c r="B14" s="108"/>
      <c r="C14" s="108"/>
      <c r="D14" s="108"/>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row>
    <row r="15" spans="1:37" x14ac:dyDescent="0.4">
      <c r="A15" s="84"/>
      <c r="B15" s="108"/>
      <c r="C15" s="108"/>
      <c r="D15" s="108"/>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row>
    <row r="16" spans="1:37" x14ac:dyDescent="0.4">
      <c r="A16" s="84"/>
      <c r="B16" s="108"/>
      <c r="C16" s="108"/>
      <c r="D16" s="108"/>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row>
    <row r="17" spans="1:37" x14ac:dyDescent="0.4">
      <c r="A17" s="84"/>
      <c r="B17" s="108"/>
      <c r="C17" s="108"/>
      <c r="D17" s="108"/>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row>
    <row r="18" spans="1:37" x14ac:dyDescent="0.4">
      <c r="A18" s="84"/>
      <c r="B18" s="108"/>
      <c r="C18" s="108"/>
      <c r="D18" s="108"/>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row>
    <row r="19" spans="1:37" x14ac:dyDescent="0.4">
      <c r="A19" s="84"/>
      <c r="B19" s="84"/>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row>
    <row r="20" spans="1:37" x14ac:dyDescent="0.4">
      <c r="A20" s="84"/>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row>
    <row r="21" spans="1:37" x14ac:dyDescent="0.4">
      <c r="A21" s="84"/>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row>
    <row r="22" spans="1:37" x14ac:dyDescent="0.4">
      <c r="A22" s="84"/>
      <c r="B22" s="84"/>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row>
    <row r="23" spans="1:37" x14ac:dyDescent="0.4">
      <c r="A23" s="84"/>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row>
    <row r="24" spans="1:37" x14ac:dyDescent="0.4">
      <c r="A24" s="84"/>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row>
    <row r="25" spans="1:37" x14ac:dyDescent="0.4">
      <c r="A25" s="84"/>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row>
    <row r="26" spans="1:37" x14ac:dyDescent="0.4">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row>
    <row r="27" spans="1:37" x14ac:dyDescent="0.4">
      <c r="A27" s="84"/>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row>
    <row r="28" spans="1:37" x14ac:dyDescent="0.4">
      <c r="A28" s="84"/>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row>
    <row r="29" spans="1:37" x14ac:dyDescent="0.4">
      <c r="A29" s="84"/>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row>
    <row r="30" spans="1:37" x14ac:dyDescent="0.4">
      <c r="A30" s="84"/>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row>
    <row r="31" spans="1:37" x14ac:dyDescent="0.4">
      <c r="A31" s="84"/>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row>
    <row r="32" spans="1:37" x14ac:dyDescent="0.4">
      <c r="A32" s="84"/>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row>
    <row r="33" spans="1:31" x14ac:dyDescent="0.4">
      <c r="A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row>
    <row r="34" spans="1:31" x14ac:dyDescent="0.4">
      <c r="A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row>
    <row r="35" spans="1:31" x14ac:dyDescent="0.4">
      <c r="A35" s="84"/>
    </row>
    <row r="36" spans="1:31" x14ac:dyDescent="0.4">
      <c r="A36" s="84"/>
    </row>
    <row r="37" spans="1:31" x14ac:dyDescent="0.4">
      <c r="A37" s="84"/>
    </row>
    <row r="38" spans="1:31" x14ac:dyDescent="0.4">
      <c r="A38" s="84"/>
    </row>
    <row r="39" spans="1:31" x14ac:dyDescent="0.4">
      <c r="A39" s="84"/>
    </row>
    <row r="40" spans="1:31" x14ac:dyDescent="0.4">
      <c r="A40" s="84"/>
    </row>
    <row r="41" spans="1:31" x14ac:dyDescent="0.4">
      <c r="A41" s="84"/>
    </row>
    <row r="42" spans="1:31" x14ac:dyDescent="0.4">
      <c r="A42" s="84"/>
    </row>
    <row r="43" spans="1:31" x14ac:dyDescent="0.4">
      <c r="A43" s="84"/>
    </row>
    <row r="44" spans="1:31" x14ac:dyDescent="0.4">
      <c r="A44" s="84"/>
    </row>
    <row r="45" spans="1:31" x14ac:dyDescent="0.4">
      <c r="A45" s="84"/>
    </row>
    <row r="46" spans="1:31" x14ac:dyDescent="0.4">
      <c r="A46" s="84"/>
    </row>
    <row r="47" spans="1:31" x14ac:dyDescent="0.4">
      <c r="A47" s="84"/>
    </row>
    <row r="48" spans="1:31" x14ac:dyDescent="0.4">
      <c r="A48" s="84"/>
    </row>
    <row r="49" spans="1:1" x14ac:dyDescent="0.4">
      <c r="A49" s="84"/>
    </row>
    <row r="50" spans="1:1" x14ac:dyDescent="0.4">
      <c r="A50" s="84"/>
    </row>
    <row r="51" spans="1:1" x14ac:dyDescent="0.4">
      <c r="A51" s="84"/>
    </row>
    <row r="52" spans="1:1" x14ac:dyDescent="0.4">
      <c r="A52" s="84"/>
    </row>
    <row r="53" spans="1:1" x14ac:dyDescent="0.4">
      <c r="A53" s="84"/>
    </row>
    <row r="54" spans="1:1" x14ac:dyDescent="0.4">
      <c r="A54" s="84"/>
    </row>
    <row r="55" spans="1:1" x14ac:dyDescent="0.4">
      <c r="A55" s="84"/>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32"/>
  <sheetViews>
    <sheetView zoomScale="60" zoomScaleNormal="60" workbookViewId="0">
      <selection activeCell="A6" sqref="A6"/>
    </sheetView>
  </sheetViews>
  <sheetFormatPr baseColWidth="10" defaultRowHeight="14.6" x14ac:dyDescent="0.4"/>
  <cols>
    <col min="2" max="2" width="40.3828125" customWidth="1"/>
    <col min="3" max="3" width="74.84375" customWidth="1"/>
    <col min="4" max="4" width="135" bestFit="1" customWidth="1"/>
    <col min="5" max="5" width="144.69140625" bestFit="1" customWidth="1"/>
  </cols>
  <sheetData>
    <row r="1" spans="1:21" ht="32.6" x14ac:dyDescent="0.4">
      <c r="A1" s="84"/>
      <c r="B1" s="389" t="s">
        <v>63</v>
      </c>
      <c r="C1" s="389"/>
      <c r="D1" s="389"/>
      <c r="E1" s="84"/>
      <c r="F1" s="84"/>
      <c r="G1" s="84"/>
      <c r="H1" s="84"/>
      <c r="I1" s="84"/>
      <c r="J1" s="84"/>
      <c r="K1" s="84"/>
      <c r="L1" s="84"/>
      <c r="M1" s="84"/>
      <c r="N1" s="84"/>
      <c r="O1" s="84"/>
      <c r="P1" s="84"/>
      <c r="Q1" s="84"/>
      <c r="R1" s="84"/>
      <c r="S1" s="84"/>
      <c r="T1" s="84"/>
      <c r="U1" s="84"/>
    </row>
    <row r="2" spans="1:21" x14ac:dyDescent="0.4">
      <c r="A2" s="84"/>
      <c r="B2" s="84"/>
      <c r="C2" s="84"/>
      <c r="D2" s="84"/>
      <c r="E2" s="84"/>
      <c r="F2" s="84"/>
      <c r="G2" s="84"/>
      <c r="H2" s="84"/>
      <c r="I2" s="84"/>
      <c r="J2" s="84"/>
      <c r="K2" s="84"/>
      <c r="L2" s="84"/>
      <c r="M2" s="84"/>
      <c r="N2" s="84"/>
      <c r="O2" s="84"/>
      <c r="P2" s="84"/>
      <c r="Q2" s="84"/>
      <c r="R2" s="84"/>
      <c r="S2" s="84"/>
      <c r="T2" s="84"/>
      <c r="U2" s="84"/>
    </row>
    <row r="3" spans="1:21" ht="30" x14ac:dyDescent="0.4">
      <c r="A3" s="84"/>
      <c r="B3" s="105"/>
      <c r="C3" s="36" t="s">
        <v>56</v>
      </c>
      <c r="D3" s="36" t="s">
        <v>57</v>
      </c>
      <c r="E3" s="84"/>
      <c r="F3" s="84"/>
      <c r="G3" s="84"/>
      <c r="H3" s="84"/>
      <c r="I3" s="84"/>
      <c r="J3" s="84"/>
      <c r="K3" s="84"/>
      <c r="L3" s="84"/>
      <c r="M3" s="84"/>
      <c r="N3" s="84"/>
      <c r="O3" s="84"/>
      <c r="P3" s="84"/>
      <c r="Q3" s="84"/>
      <c r="R3" s="84"/>
      <c r="S3" s="84"/>
      <c r="T3" s="84"/>
      <c r="U3" s="84"/>
    </row>
    <row r="4" spans="1:21" ht="32.6" x14ac:dyDescent="0.4">
      <c r="A4" s="104" t="s">
        <v>83</v>
      </c>
      <c r="B4" s="39" t="s">
        <v>101</v>
      </c>
      <c r="C4" s="44" t="s">
        <v>158</v>
      </c>
      <c r="D4" s="37" t="s">
        <v>97</v>
      </c>
      <c r="E4" s="84"/>
      <c r="F4" s="84"/>
      <c r="G4" s="84"/>
      <c r="H4" s="84"/>
      <c r="I4" s="84"/>
      <c r="J4" s="84"/>
      <c r="K4" s="84"/>
      <c r="L4" s="84"/>
      <c r="M4" s="84"/>
      <c r="N4" s="84"/>
      <c r="O4" s="84"/>
      <c r="P4" s="84"/>
      <c r="Q4" s="84"/>
      <c r="R4" s="84"/>
      <c r="S4" s="84"/>
      <c r="T4" s="84"/>
      <c r="U4" s="84"/>
    </row>
    <row r="5" spans="1:21" ht="65.150000000000006" x14ac:dyDescent="0.4">
      <c r="A5" s="104" t="s">
        <v>84</v>
      </c>
      <c r="B5" s="40" t="s">
        <v>59</v>
      </c>
      <c r="C5" s="45" t="s">
        <v>93</v>
      </c>
      <c r="D5" s="38" t="s">
        <v>98</v>
      </c>
      <c r="E5" s="84"/>
      <c r="F5" s="84"/>
      <c r="G5" s="84"/>
      <c r="H5" s="84"/>
      <c r="I5" s="84"/>
      <c r="J5" s="84"/>
      <c r="K5" s="84"/>
      <c r="L5" s="84"/>
      <c r="M5" s="84"/>
      <c r="N5" s="84"/>
      <c r="O5" s="84"/>
      <c r="P5" s="84"/>
      <c r="Q5" s="84"/>
      <c r="R5" s="84"/>
      <c r="S5" s="84"/>
      <c r="T5" s="84"/>
      <c r="U5" s="84"/>
    </row>
    <row r="6" spans="1:21" ht="65.150000000000006" x14ac:dyDescent="0.4">
      <c r="A6" s="104" t="s">
        <v>81</v>
      </c>
      <c r="B6" s="41" t="s">
        <v>60</v>
      </c>
      <c r="C6" s="45" t="s">
        <v>94</v>
      </c>
      <c r="D6" s="38" t="s">
        <v>100</v>
      </c>
      <c r="E6" s="84"/>
      <c r="F6" s="84"/>
      <c r="G6" s="84"/>
      <c r="H6" s="84"/>
      <c r="I6" s="84"/>
      <c r="J6" s="84"/>
      <c r="K6" s="84"/>
      <c r="L6" s="84"/>
      <c r="M6" s="84"/>
      <c r="N6" s="84"/>
      <c r="O6" s="84"/>
      <c r="P6" s="84"/>
      <c r="Q6" s="84"/>
      <c r="R6" s="84"/>
      <c r="S6" s="84"/>
      <c r="T6" s="84"/>
      <c r="U6" s="84"/>
    </row>
    <row r="7" spans="1:21" ht="65.150000000000006" x14ac:dyDescent="0.4">
      <c r="A7" s="104" t="s">
        <v>7</v>
      </c>
      <c r="B7" s="42" t="s">
        <v>61</v>
      </c>
      <c r="C7" s="45" t="s">
        <v>95</v>
      </c>
      <c r="D7" s="38" t="s">
        <v>99</v>
      </c>
      <c r="E7" s="84"/>
      <c r="F7" s="84"/>
      <c r="G7" s="84"/>
      <c r="H7" s="84"/>
      <c r="I7" s="84"/>
      <c r="J7" s="84"/>
      <c r="K7" s="84"/>
      <c r="L7" s="84"/>
      <c r="M7" s="84"/>
      <c r="N7" s="84"/>
      <c r="O7" s="84"/>
      <c r="P7" s="84"/>
      <c r="Q7" s="84"/>
      <c r="R7" s="84"/>
      <c r="S7" s="84"/>
      <c r="T7" s="84"/>
      <c r="U7" s="84"/>
    </row>
    <row r="8" spans="1:21" ht="65.150000000000006" x14ac:dyDescent="0.4">
      <c r="A8" s="104" t="s">
        <v>85</v>
      </c>
      <c r="B8" s="43" t="s">
        <v>62</v>
      </c>
      <c r="C8" s="45" t="s">
        <v>96</v>
      </c>
      <c r="D8" s="38" t="s">
        <v>118</v>
      </c>
      <c r="E8" s="84"/>
      <c r="F8" s="84"/>
      <c r="G8" s="84"/>
      <c r="H8" s="84"/>
      <c r="I8" s="84"/>
      <c r="J8" s="84"/>
      <c r="K8" s="84"/>
      <c r="L8" s="84"/>
      <c r="M8" s="84"/>
      <c r="N8" s="84"/>
      <c r="O8" s="84"/>
      <c r="P8" s="84"/>
      <c r="Q8" s="84"/>
      <c r="R8" s="84"/>
      <c r="S8" s="84"/>
      <c r="T8" s="84"/>
      <c r="U8" s="84"/>
    </row>
    <row r="9" spans="1:21" ht="20.149999999999999" x14ac:dyDescent="0.4">
      <c r="A9" s="104"/>
      <c r="B9" s="104"/>
      <c r="C9" s="106"/>
      <c r="D9" s="106"/>
      <c r="E9" s="84"/>
      <c r="F9" s="84"/>
      <c r="G9" s="84"/>
      <c r="H9" s="84"/>
      <c r="I9" s="84"/>
      <c r="J9" s="84"/>
      <c r="K9" s="84"/>
      <c r="L9" s="84"/>
      <c r="M9" s="84"/>
      <c r="N9" s="84"/>
      <c r="O9" s="84"/>
      <c r="P9" s="84"/>
      <c r="Q9" s="84"/>
      <c r="R9" s="84"/>
      <c r="S9" s="84"/>
      <c r="T9" s="84"/>
      <c r="U9" s="84"/>
    </row>
    <row r="10" spans="1:21" x14ac:dyDescent="0.4">
      <c r="A10" s="104"/>
      <c r="B10" s="107"/>
      <c r="C10" s="107"/>
      <c r="D10" s="107"/>
      <c r="E10" s="84"/>
      <c r="F10" s="84"/>
      <c r="G10" s="84"/>
      <c r="H10" s="84"/>
      <c r="I10" s="84"/>
      <c r="J10" s="84"/>
      <c r="K10" s="84"/>
      <c r="L10" s="84"/>
      <c r="M10" s="84"/>
      <c r="N10" s="84"/>
      <c r="O10" s="84"/>
      <c r="P10" s="84"/>
      <c r="Q10" s="84"/>
      <c r="R10" s="84"/>
      <c r="S10" s="84"/>
      <c r="T10" s="84"/>
      <c r="U10" s="84"/>
    </row>
    <row r="11" spans="1:21" x14ac:dyDescent="0.4">
      <c r="A11" s="104"/>
      <c r="B11" s="104" t="s">
        <v>91</v>
      </c>
      <c r="C11" s="104" t="s">
        <v>146</v>
      </c>
      <c r="D11" s="104" t="s">
        <v>153</v>
      </c>
      <c r="E11" s="84"/>
      <c r="F11" s="84"/>
      <c r="G11" s="84"/>
      <c r="H11" s="84"/>
      <c r="I11" s="84"/>
      <c r="J11" s="84"/>
      <c r="K11" s="84"/>
      <c r="L11" s="84"/>
      <c r="M11" s="84"/>
      <c r="N11" s="84"/>
      <c r="O11" s="84"/>
      <c r="P11" s="84"/>
      <c r="Q11" s="84"/>
      <c r="R11" s="84"/>
      <c r="S11" s="84"/>
      <c r="T11" s="84"/>
      <c r="U11" s="84"/>
    </row>
    <row r="12" spans="1:21" x14ac:dyDescent="0.4">
      <c r="A12" s="104"/>
      <c r="B12" s="104" t="s">
        <v>89</v>
      </c>
      <c r="C12" s="104" t="s">
        <v>150</v>
      </c>
      <c r="D12" s="104" t="s">
        <v>154</v>
      </c>
      <c r="E12" s="84"/>
      <c r="F12" s="84"/>
      <c r="G12" s="84"/>
      <c r="H12" s="84"/>
      <c r="I12" s="84"/>
      <c r="J12" s="84"/>
      <c r="K12" s="84"/>
      <c r="L12" s="84"/>
      <c r="M12" s="84"/>
      <c r="N12" s="84"/>
      <c r="O12" s="84"/>
      <c r="P12" s="84"/>
      <c r="Q12" s="84"/>
      <c r="R12" s="84"/>
      <c r="S12" s="84"/>
      <c r="T12" s="84"/>
      <c r="U12" s="84"/>
    </row>
    <row r="13" spans="1:21" x14ac:dyDescent="0.4">
      <c r="A13" s="104"/>
      <c r="B13" s="104"/>
      <c r="C13" s="104" t="s">
        <v>149</v>
      </c>
      <c r="D13" s="104" t="s">
        <v>155</v>
      </c>
      <c r="E13" s="84"/>
      <c r="F13" s="84"/>
      <c r="G13" s="84"/>
      <c r="H13" s="84"/>
      <c r="I13" s="84"/>
      <c r="J13" s="84"/>
      <c r="K13" s="84"/>
      <c r="L13" s="84"/>
      <c r="M13" s="84"/>
      <c r="N13" s="84"/>
      <c r="O13" s="84"/>
      <c r="P13" s="84"/>
      <c r="Q13" s="84"/>
      <c r="R13" s="84"/>
      <c r="S13" s="84"/>
      <c r="T13" s="84"/>
      <c r="U13" s="84"/>
    </row>
    <row r="14" spans="1:21" x14ac:dyDescent="0.4">
      <c r="A14" s="104"/>
      <c r="B14" s="104"/>
      <c r="C14" s="104" t="s">
        <v>151</v>
      </c>
      <c r="D14" s="104" t="s">
        <v>156</v>
      </c>
      <c r="E14" s="84"/>
      <c r="F14" s="84"/>
      <c r="G14" s="84"/>
      <c r="H14" s="84"/>
      <c r="I14" s="84"/>
      <c r="J14" s="84"/>
      <c r="K14" s="84"/>
      <c r="L14" s="84"/>
      <c r="M14" s="84"/>
      <c r="N14" s="84"/>
      <c r="O14" s="84"/>
      <c r="P14" s="84"/>
      <c r="Q14" s="84"/>
      <c r="R14" s="84"/>
      <c r="S14" s="84"/>
      <c r="T14" s="84"/>
      <c r="U14" s="84"/>
    </row>
    <row r="15" spans="1:21" x14ac:dyDescent="0.4">
      <c r="A15" s="104"/>
      <c r="B15" s="104"/>
      <c r="C15" s="104" t="s">
        <v>152</v>
      </c>
      <c r="D15" s="104" t="s">
        <v>157</v>
      </c>
      <c r="E15" s="84"/>
      <c r="F15" s="84"/>
      <c r="G15" s="84"/>
      <c r="H15" s="84"/>
      <c r="I15" s="84"/>
      <c r="J15" s="84"/>
      <c r="K15" s="84"/>
      <c r="L15" s="84"/>
      <c r="M15" s="84"/>
      <c r="N15" s="84"/>
      <c r="O15" s="84"/>
      <c r="P15" s="84"/>
      <c r="Q15" s="84"/>
      <c r="R15" s="84"/>
      <c r="S15" s="84"/>
      <c r="T15" s="84"/>
      <c r="U15" s="84"/>
    </row>
    <row r="16" spans="1:21" x14ac:dyDescent="0.4">
      <c r="A16" s="104"/>
      <c r="B16" s="104"/>
      <c r="C16" s="104"/>
      <c r="D16" s="104"/>
      <c r="E16" s="84"/>
      <c r="F16" s="84"/>
      <c r="G16" s="84"/>
      <c r="H16" s="84"/>
      <c r="I16" s="84"/>
      <c r="J16" s="84"/>
      <c r="K16" s="84"/>
      <c r="L16" s="84"/>
      <c r="M16" s="84"/>
      <c r="N16" s="84"/>
      <c r="O16" s="84"/>
    </row>
    <row r="17" spans="1:15" x14ac:dyDescent="0.4">
      <c r="A17" s="104"/>
      <c r="B17" s="104"/>
      <c r="C17" s="104"/>
      <c r="D17" s="104"/>
      <c r="E17" s="84"/>
      <c r="F17" s="84"/>
      <c r="G17" s="84"/>
      <c r="H17" s="84"/>
      <c r="I17" s="84"/>
      <c r="J17" s="84"/>
      <c r="K17" s="84"/>
      <c r="L17" s="84"/>
      <c r="M17" s="84"/>
      <c r="N17" s="84"/>
      <c r="O17" s="84"/>
    </row>
    <row r="18" spans="1:15" x14ac:dyDescent="0.4">
      <c r="A18" s="104"/>
      <c r="B18" s="108"/>
      <c r="C18" s="108"/>
      <c r="D18" s="108"/>
      <c r="E18" s="84"/>
      <c r="F18" s="84"/>
      <c r="G18" s="84"/>
      <c r="H18" s="84"/>
      <c r="I18" s="84"/>
      <c r="J18" s="84"/>
      <c r="K18" s="84"/>
      <c r="L18" s="84"/>
      <c r="M18" s="84"/>
      <c r="N18" s="84"/>
      <c r="O18" s="84"/>
    </row>
    <row r="19" spans="1:15" x14ac:dyDescent="0.4">
      <c r="A19" s="104"/>
      <c r="B19" s="108"/>
      <c r="C19" s="108"/>
      <c r="D19" s="108"/>
      <c r="E19" s="84"/>
      <c r="F19" s="84"/>
      <c r="G19" s="84"/>
      <c r="H19" s="84"/>
      <c r="I19" s="84"/>
      <c r="J19" s="84"/>
      <c r="K19" s="84"/>
      <c r="L19" s="84"/>
      <c r="M19" s="84"/>
      <c r="N19" s="84"/>
      <c r="O19" s="84"/>
    </row>
    <row r="20" spans="1:15" x14ac:dyDescent="0.4">
      <c r="A20" s="104"/>
      <c r="B20" s="108"/>
      <c r="C20" s="108"/>
      <c r="D20" s="108"/>
      <c r="E20" s="84"/>
      <c r="F20" s="84"/>
      <c r="G20" s="84"/>
      <c r="H20" s="84"/>
      <c r="I20" s="84"/>
      <c r="J20" s="84"/>
      <c r="K20" s="84"/>
      <c r="L20" s="84"/>
      <c r="M20" s="84"/>
      <c r="N20" s="84"/>
      <c r="O20" s="84"/>
    </row>
    <row r="21" spans="1:15" x14ac:dyDescent="0.4">
      <c r="A21" s="104"/>
      <c r="B21" s="108"/>
      <c r="C21" s="108"/>
      <c r="D21" s="108"/>
      <c r="E21" s="84"/>
      <c r="F21" s="84"/>
      <c r="G21" s="84"/>
      <c r="H21" s="84"/>
      <c r="I21" s="84"/>
      <c r="J21" s="84"/>
      <c r="K21" s="84"/>
      <c r="L21" s="84"/>
      <c r="M21" s="84"/>
      <c r="N21" s="84"/>
      <c r="O21" s="84"/>
    </row>
    <row r="22" spans="1:15" ht="20.149999999999999" x14ac:dyDescent="0.4">
      <c r="A22" s="104"/>
      <c r="B22" s="104"/>
      <c r="C22" s="106"/>
      <c r="D22" s="106"/>
      <c r="E22" s="84"/>
      <c r="F22" s="84"/>
      <c r="G22" s="84"/>
      <c r="H22" s="84"/>
      <c r="I22" s="84"/>
      <c r="J22" s="84"/>
      <c r="K22" s="84"/>
      <c r="L22" s="84"/>
      <c r="M22" s="84"/>
      <c r="N22" s="84"/>
      <c r="O22" s="84"/>
    </row>
    <row r="23" spans="1:15" ht="20.149999999999999" x14ac:dyDescent="0.4">
      <c r="A23" s="104"/>
      <c r="B23" s="104"/>
      <c r="C23" s="106"/>
      <c r="D23" s="106"/>
      <c r="E23" s="84"/>
      <c r="F23" s="84"/>
      <c r="G23" s="84"/>
      <c r="H23" s="84"/>
      <c r="I23" s="84"/>
      <c r="J23" s="84"/>
      <c r="K23" s="84"/>
      <c r="L23" s="84"/>
      <c r="M23" s="84"/>
      <c r="N23" s="84"/>
      <c r="O23" s="84"/>
    </row>
    <row r="24" spans="1:15" ht="20.149999999999999" x14ac:dyDescent="0.4">
      <c r="A24" s="104"/>
      <c r="B24" s="104"/>
      <c r="C24" s="106"/>
      <c r="D24" s="106"/>
      <c r="E24" s="84"/>
      <c r="F24" s="84"/>
      <c r="G24" s="84"/>
      <c r="H24" s="84"/>
      <c r="I24" s="84"/>
      <c r="J24" s="84"/>
      <c r="K24" s="84"/>
      <c r="L24" s="84"/>
      <c r="M24" s="84"/>
      <c r="N24" s="84"/>
      <c r="O24" s="84"/>
    </row>
    <row r="25" spans="1:15" ht="20.149999999999999" x14ac:dyDescent="0.4">
      <c r="A25" s="104"/>
      <c r="B25" s="104"/>
      <c r="C25" s="106"/>
      <c r="D25" s="106"/>
      <c r="E25" s="84"/>
      <c r="F25" s="84"/>
      <c r="G25" s="84"/>
      <c r="H25" s="84"/>
      <c r="I25" s="84"/>
      <c r="J25" s="84"/>
      <c r="K25" s="84"/>
      <c r="L25" s="84"/>
      <c r="M25" s="84"/>
      <c r="N25" s="84"/>
      <c r="O25" s="84"/>
    </row>
    <row r="26" spans="1:15" ht="20.149999999999999" x14ac:dyDescent="0.4">
      <c r="A26" s="104"/>
      <c r="B26" s="104"/>
      <c r="C26" s="106"/>
      <c r="D26" s="106"/>
      <c r="E26" s="84"/>
      <c r="F26" s="84"/>
      <c r="G26" s="84"/>
      <c r="H26" s="84"/>
      <c r="I26" s="84"/>
      <c r="J26" s="84"/>
      <c r="K26" s="84"/>
      <c r="L26" s="84"/>
      <c r="M26" s="84"/>
      <c r="N26" s="84"/>
      <c r="O26" s="84"/>
    </row>
    <row r="27" spans="1:15" ht="20.149999999999999" x14ac:dyDescent="0.4">
      <c r="A27" s="104"/>
      <c r="B27" s="104"/>
      <c r="C27" s="106"/>
      <c r="D27" s="106"/>
      <c r="E27" s="84"/>
      <c r="F27" s="84"/>
      <c r="G27" s="84"/>
      <c r="H27" s="84"/>
      <c r="I27" s="84"/>
      <c r="J27" s="84"/>
      <c r="K27" s="84"/>
      <c r="L27" s="84"/>
      <c r="M27" s="84"/>
      <c r="N27" s="84"/>
      <c r="O27" s="84"/>
    </row>
    <row r="28" spans="1:15" ht="20.149999999999999" x14ac:dyDescent="0.4">
      <c r="A28" s="104"/>
      <c r="B28" s="104"/>
      <c r="C28" s="106"/>
      <c r="D28" s="106"/>
      <c r="E28" s="84"/>
      <c r="F28" s="84"/>
      <c r="G28" s="84"/>
      <c r="H28" s="84"/>
      <c r="I28" s="84"/>
      <c r="J28" s="84"/>
      <c r="K28" s="84"/>
      <c r="L28" s="84"/>
      <c r="M28" s="84"/>
      <c r="N28" s="84"/>
      <c r="O28" s="84"/>
    </row>
    <row r="29" spans="1:15" ht="20.149999999999999" x14ac:dyDescent="0.4">
      <c r="A29" s="104"/>
      <c r="B29" s="104"/>
      <c r="C29" s="106"/>
      <c r="D29" s="106"/>
      <c r="E29" s="84"/>
      <c r="F29" s="84"/>
      <c r="G29" s="84"/>
      <c r="H29" s="84"/>
      <c r="I29" s="84"/>
      <c r="J29" s="84"/>
      <c r="K29" s="84"/>
      <c r="L29" s="84"/>
      <c r="M29" s="84"/>
      <c r="N29" s="84"/>
      <c r="O29" s="84"/>
    </row>
    <row r="30" spans="1:15" ht="20.149999999999999" x14ac:dyDescent="0.4">
      <c r="A30" s="104"/>
      <c r="B30" s="104"/>
      <c r="C30" s="106"/>
      <c r="D30" s="106"/>
      <c r="E30" s="84"/>
      <c r="F30" s="84"/>
      <c r="G30" s="84"/>
      <c r="H30" s="84"/>
      <c r="I30" s="84"/>
      <c r="J30" s="84"/>
      <c r="K30" s="84"/>
      <c r="L30" s="84"/>
      <c r="M30" s="84"/>
      <c r="N30" s="84"/>
      <c r="O30" s="84"/>
    </row>
    <row r="31" spans="1:15" ht="20.149999999999999" x14ac:dyDescent="0.4">
      <c r="A31" s="104"/>
      <c r="B31" s="104"/>
      <c r="C31" s="106"/>
      <c r="D31" s="106"/>
      <c r="E31" s="84"/>
      <c r="F31" s="84"/>
      <c r="G31" s="84"/>
      <c r="H31" s="84"/>
      <c r="I31" s="84"/>
      <c r="J31" s="84"/>
      <c r="K31" s="84"/>
      <c r="L31" s="84"/>
      <c r="M31" s="84"/>
      <c r="N31" s="84"/>
      <c r="O31" s="84"/>
    </row>
    <row r="32" spans="1:15" ht="20.149999999999999" x14ac:dyDescent="0.4">
      <c r="A32" s="104"/>
      <c r="B32" s="104"/>
      <c r="C32" s="106"/>
      <c r="D32" s="106"/>
      <c r="E32" s="84"/>
      <c r="F32" s="84"/>
      <c r="G32" s="84"/>
      <c r="H32" s="84"/>
      <c r="I32" s="84"/>
      <c r="J32" s="84"/>
      <c r="K32" s="84"/>
      <c r="L32" s="84"/>
      <c r="M32" s="84"/>
      <c r="N32" s="84"/>
      <c r="O32" s="84"/>
    </row>
    <row r="33" spans="1:15" ht="20.149999999999999" x14ac:dyDescent="0.4">
      <c r="A33" s="104"/>
      <c r="B33" s="104"/>
      <c r="C33" s="106"/>
      <c r="D33" s="106"/>
      <c r="E33" s="84"/>
      <c r="F33" s="84"/>
      <c r="G33" s="84"/>
      <c r="H33" s="84"/>
      <c r="I33" s="84"/>
      <c r="J33" s="84"/>
      <c r="K33" s="84"/>
      <c r="L33" s="84"/>
      <c r="M33" s="84"/>
      <c r="N33" s="84"/>
      <c r="O33" s="84"/>
    </row>
    <row r="34" spans="1:15" ht="20.149999999999999" x14ac:dyDescent="0.4">
      <c r="A34" s="104"/>
      <c r="B34" s="104"/>
      <c r="C34" s="106"/>
      <c r="D34" s="106"/>
      <c r="E34" s="84"/>
      <c r="F34" s="84"/>
      <c r="G34" s="84"/>
      <c r="H34" s="84"/>
      <c r="I34" s="84"/>
      <c r="J34" s="84"/>
      <c r="K34" s="84"/>
      <c r="L34" s="84"/>
      <c r="M34" s="84"/>
      <c r="N34" s="84"/>
      <c r="O34" s="84"/>
    </row>
    <row r="35" spans="1:15" ht="20.149999999999999" x14ac:dyDescent="0.4">
      <c r="A35" s="104"/>
      <c r="B35" s="104"/>
      <c r="C35" s="106"/>
      <c r="D35" s="106"/>
      <c r="E35" s="84"/>
      <c r="F35" s="84"/>
      <c r="G35" s="84"/>
      <c r="H35" s="84"/>
      <c r="I35" s="84"/>
      <c r="J35" s="84"/>
      <c r="K35" s="84"/>
      <c r="L35" s="84"/>
      <c r="M35" s="84"/>
      <c r="N35" s="84"/>
      <c r="O35" s="84"/>
    </row>
    <row r="36" spans="1:15" ht="20.149999999999999" x14ac:dyDescent="0.4">
      <c r="A36" s="104"/>
      <c r="B36" s="104"/>
      <c r="C36" s="106"/>
      <c r="D36" s="106"/>
      <c r="E36" s="84"/>
      <c r="F36" s="84"/>
      <c r="G36" s="84"/>
      <c r="H36" s="84"/>
      <c r="I36" s="84"/>
      <c r="J36" s="84"/>
      <c r="K36" s="84"/>
      <c r="L36" s="84"/>
      <c r="M36" s="84"/>
      <c r="N36" s="84"/>
      <c r="O36" s="84"/>
    </row>
    <row r="37" spans="1:15" ht="20.149999999999999" x14ac:dyDescent="0.4">
      <c r="A37" s="104"/>
      <c r="B37" s="104"/>
      <c r="C37" s="106"/>
      <c r="D37" s="106"/>
      <c r="E37" s="84"/>
      <c r="F37" s="84"/>
      <c r="G37" s="84"/>
      <c r="H37" s="84"/>
      <c r="I37" s="84"/>
      <c r="J37" s="84"/>
      <c r="K37" s="84"/>
      <c r="L37" s="84"/>
      <c r="M37" s="84"/>
      <c r="N37" s="84"/>
      <c r="O37" s="84"/>
    </row>
    <row r="38" spans="1:15" ht="20.149999999999999" x14ac:dyDescent="0.4">
      <c r="A38" s="104"/>
      <c r="B38" s="104"/>
      <c r="C38" s="106"/>
      <c r="D38" s="106"/>
      <c r="E38" s="84"/>
      <c r="F38" s="84"/>
      <c r="G38" s="84"/>
      <c r="H38" s="84"/>
      <c r="I38" s="84"/>
      <c r="J38" s="84"/>
      <c r="K38" s="84"/>
      <c r="L38" s="84"/>
      <c r="M38" s="84"/>
      <c r="N38" s="84"/>
      <c r="O38" s="84"/>
    </row>
    <row r="39" spans="1:15" ht="20.149999999999999" x14ac:dyDescent="0.4">
      <c r="A39" s="104"/>
      <c r="B39" s="104"/>
      <c r="C39" s="106"/>
      <c r="D39" s="106"/>
      <c r="E39" s="84"/>
      <c r="F39" s="84"/>
      <c r="G39" s="84"/>
      <c r="H39" s="84"/>
      <c r="I39" s="84"/>
      <c r="J39" s="84"/>
      <c r="K39" s="84"/>
      <c r="L39" s="84"/>
      <c r="M39" s="84"/>
      <c r="N39" s="84"/>
      <c r="O39" s="84"/>
    </row>
    <row r="40" spans="1:15" ht="20.149999999999999" x14ac:dyDescent="0.4">
      <c r="A40" s="104"/>
      <c r="B40" s="104"/>
      <c r="C40" s="106"/>
      <c r="D40" s="106"/>
      <c r="E40" s="84"/>
      <c r="F40" s="84"/>
      <c r="G40" s="84"/>
      <c r="H40" s="84"/>
      <c r="I40" s="84"/>
      <c r="J40" s="84"/>
      <c r="K40" s="84"/>
      <c r="L40" s="84"/>
      <c r="M40" s="84"/>
      <c r="N40" s="84"/>
      <c r="O40" s="84"/>
    </row>
    <row r="41" spans="1:15" ht="20.149999999999999" x14ac:dyDescent="0.4">
      <c r="A41" s="104"/>
      <c r="B41" s="104"/>
      <c r="C41" s="106"/>
      <c r="D41" s="106"/>
      <c r="E41" s="84"/>
      <c r="F41" s="84"/>
      <c r="G41" s="84"/>
      <c r="H41" s="84"/>
      <c r="I41" s="84"/>
      <c r="J41" s="84"/>
      <c r="K41" s="84"/>
      <c r="L41" s="84"/>
      <c r="M41" s="84"/>
      <c r="N41" s="84"/>
      <c r="O41" s="84"/>
    </row>
    <row r="42" spans="1:15" ht="20.149999999999999" x14ac:dyDescent="0.4">
      <c r="A42" s="104"/>
      <c r="B42" s="104"/>
      <c r="C42" s="106"/>
      <c r="D42" s="106"/>
      <c r="E42" s="84"/>
      <c r="F42" s="84"/>
      <c r="G42" s="84"/>
      <c r="H42" s="84"/>
      <c r="I42" s="84"/>
      <c r="J42" s="84"/>
      <c r="K42" s="84"/>
      <c r="L42" s="84"/>
      <c r="M42" s="84"/>
      <c r="N42" s="84"/>
      <c r="O42" s="84"/>
    </row>
    <row r="43" spans="1:15" ht="20.149999999999999" x14ac:dyDescent="0.4">
      <c r="A43" s="104"/>
      <c r="B43" s="104"/>
      <c r="C43" s="106"/>
      <c r="D43" s="106"/>
      <c r="E43" s="84"/>
      <c r="F43" s="84"/>
      <c r="G43" s="84"/>
      <c r="H43" s="84"/>
      <c r="I43" s="84"/>
      <c r="J43" s="84"/>
      <c r="K43" s="84"/>
      <c r="L43" s="84"/>
      <c r="M43" s="84"/>
      <c r="N43" s="84"/>
      <c r="O43" s="84"/>
    </row>
    <row r="44" spans="1:15" ht="20.149999999999999" x14ac:dyDescent="0.4">
      <c r="A44" s="104"/>
      <c r="B44" s="104"/>
      <c r="C44" s="106"/>
      <c r="D44" s="106"/>
      <c r="E44" s="84"/>
      <c r="F44" s="84"/>
      <c r="G44" s="84"/>
      <c r="H44" s="84"/>
      <c r="I44" s="84"/>
      <c r="J44" s="84"/>
      <c r="K44" s="84"/>
      <c r="L44" s="84"/>
      <c r="M44" s="84"/>
      <c r="N44" s="84"/>
      <c r="O44" s="84"/>
    </row>
    <row r="45" spans="1:15" ht="20.149999999999999" x14ac:dyDescent="0.4">
      <c r="A45" s="104"/>
      <c r="B45" s="104"/>
      <c r="C45" s="106"/>
      <c r="D45" s="106"/>
      <c r="E45" s="84"/>
      <c r="F45" s="84"/>
      <c r="G45" s="84"/>
      <c r="H45" s="84"/>
      <c r="I45" s="84"/>
      <c r="J45" s="84"/>
      <c r="K45" s="84"/>
      <c r="L45" s="84"/>
      <c r="M45" s="84"/>
      <c r="N45" s="84"/>
      <c r="O45" s="84"/>
    </row>
    <row r="46" spans="1:15" ht="20.149999999999999" x14ac:dyDescent="0.4">
      <c r="A46" s="104"/>
      <c r="B46" s="104"/>
      <c r="C46" s="106"/>
      <c r="D46" s="106"/>
      <c r="E46" s="84"/>
      <c r="F46" s="84"/>
      <c r="G46" s="84"/>
      <c r="H46" s="84"/>
      <c r="I46" s="84"/>
      <c r="J46" s="84"/>
      <c r="K46" s="84"/>
      <c r="L46" s="84"/>
      <c r="M46" s="84"/>
      <c r="N46" s="84"/>
      <c r="O46" s="84"/>
    </row>
    <row r="47" spans="1:15" ht="20.149999999999999" x14ac:dyDescent="0.4">
      <c r="A47" s="104"/>
      <c r="B47" s="104"/>
      <c r="C47" s="106"/>
      <c r="D47" s="106"/>
      <c r="E47" s="84"/>
      <c r="F47" s="84"/>
      <c r="G47" s="84"/>
      <c r="H47" s="84"/>
      <c r="I47" s="84"/>
      <c r="J47" s="84"/>
      <c r="K47" s="84"/>
      <c r="L47" s="84"/>
      <c r="M47" s="84"/>
      <c r="N47" s="84"/>
      <c r="O47" s="84"/>
    </row>
    <row r="48" spans="1:15" ht="20.149999999999999" x14ac:dyDescent="0.4">
      <c r="A48" s="104"/>
      <c r="B48" s="104"/>
      <c r="C48" s="106"/>
      <c r="D48" s="106"/>
      <c r="E48" s="84"/>
      <c r="F48" s="84"/>
      <c r="G48" s="84"/>
      <c r="H48" s="84"/>
      <c r="I48" s="84"/>
      <c r="J48" s="84"/>
      <c r="K48" s="84"/>
      <c r="L48" s="84"/>
      <c r="M48" s="84"/>
      <c r="N48" s="84"/>
      <c r="O48" s="84"/>
    </row>
    <row r="49" spans="1:15" ht="20.149999999999999" x14ac:dyDescent="0.4">
      <c r="A49" s="104"/>
      <c r="B49" s="104"/>
      <c r="C49" s="106"/>
      <c r="D49" s="106"/>
      <c r="E49" s="84"/>
      <c r="F49" s="84"/>
      <c r="G49" s="84"/>
      <c r="H49" s="84"/>
      <c r="I49" s="84"/>
      <c r="J49" s="84"/>
      <c r="K49" s="84"/>
      <c r="L49" s="84"/>
      <c r="M49" s="84"/>
      <c r="N49" s="84"/>
      <c r="O49" s="84"/>
    </row>
    <row r="50" spans="1:15" ht="20.149999999999999" x14ac:dyDescent="0.4">
      <c r="A50" s="104"/>
      <c r="B50" s="104"/>
      <c r="C50" s="106"/>
      <c r="D50" s="106"/>
      <c r="E50" s="84"/>
      <c r="F50" s="84"/>
      <c r="G50" s="84"/>
      <c r="H50" s="84"/>
      <c r="I50" s="84"/>
      <c r="J50" s="84"/>
      <c r="K50" s="84"/>
      <c r="L50" s="84"/>
      <c r="M50" s="84"/>
      <c r="N50" s="84"/>
      <c r="O50" s="84"/>
    </row>
    <row r="51" spans="1:15" ht="20.149999999999999" x14ac:dyDescent="0.4">
      <c r="A51" s="104"/>
      <c r="B51" s="104"/>
      <c r="C51" s="106"/>
      <c r="D51" s="106"/>
      <c r="E51" s="84"/>
      <c r="F51" s="84"/>
      <c r="G51" s="84"/>
      <c r="H51" s="84"/>
      <c r="I51" s="84"/>
      <c r="J51" s="84"/>
      <c r="K51" s="84"/>
      <c r="L51" s="84"/>
      <c r="M51" s="84"/>
      <c r="N51" s="84"/>
      <c r="O51" s="84"/>
    </row>
    <row r="52" spans="1:15" ht="20.149999999999999" x14ac:dyDescent="0.4">
      <c r="A52" s="104"/>
      <c r="B52" s="23"/>
      <c r="C52" s="34"/>
      <c r="D52" s="34"/>
    </row>
    <row r="53" spans="1:15" ht="20.149999999999999" x14ac:dyDescent="0.4">
      <c r="A53" s="104"/>
      <c r="B53" s="23"/>
      <c r="C53" s="34"/>
      <c r="D53" s="34"/>
    </row>
    <row r="54" spans="1:15" ht="20.149999999999999" x14ac:dyDescent="0.4">
      <c r="A54" s="104"/>
      <c r="B54" s="23"/>
      <c r="C54" s="34"/>
      <c r="D54" s="34"/>
    </row>
    <row r="55" spans="1:15" ht="20.149999999999999" x14ac:dyDescent="0.4">
      <c r="A55" s="104"/>
      <c r="B55" s="23"/>
      <c r="C55" s="34"/>
      <c r="D55" s="34"/>
    </row>
    <row r="56" spans="1:15" ht="20.149999999999999" x14ac:dyDescent="0.4">
      <c r="A56" s="104"/>
      <c r="B56" s="23"/>
      <c r="C56" s="34"/>
      <c r="D56" s="34"/>
    </row>
    <row r="57" spans="1:15" ht="20.149999999999999" x14ac:dyDescent="0.4">
      <c r="A57" s="104"/>
      <c r="B57" s="23"/>
      <c r="C57" s="34"/>
      <c r="D57" s="34"/>
    </row>
    <row r="58" spans="1:15" ht="20.149999999999999" x14ac:dyDescent="0.4">
      <c r="A58" s="104"/>
      <c r="B58" s="23"/>
      <c r="C58" s="34"/>
      <c r="D58" s="34"/>
    </row>
    <row r="59" spans="1:15" ht="20.149999999999999" x14ac:dyDescent="0.4">
      <c r="A59" s="104"/>
      <c r="B59" s="23"/>
      <c r="C59" s="34"/>
      <c r="D59" s="34"/>
    </row>
    <row r="60" spans="1:15" ht="20.149999999999999" x14ac:dyDescent="0.4">
      <c r="A60" s="104"/>
      <c r="B60" s="23"/>
      <c r="C60" s="34"/>
      <c r="D60" s="34"/>
    </row>
    <row r="61" spans="1:15" ht="20.149999999999999" x14ac:dyDescent="0.4">
      <c r="A61" s="104"/>
      <c r="B61" s="23"/>
      <c r="C61" s="34"/>
      <c r="D61" s="34"/>
    </row>
    <row r="62" spans="1:15" ht="20.149999999999999" x14ac:dyDescent="0.4">
      <c r="A62" s="104"/>
      <c r="B62" s="23"/>
      <c r="C62" s="34"/>
      <c r="D62" s="34"/>
    </row>
    <row r="63" spans="1:15" ht="20.149999999999999" x14ac:dyDescent="0.4">
      <c r="A63" s="104"/>
      <c r="B63" s="23"/>
      <c r="C63" s="34"/>
      <c r="D63" s="34"/>
    </row>
    <row r="64" spans="1:15" ht="20.149999999999999" x14ac:dyDescent="0.4">
      <c r="A64" s="104"/>
      <c r="B64" s="23"/>
      <c r="C64" s="34"/>
      <c r="D64" s="34"/>
    </row>
    <row r="65" spans="1:4" ht="20.149999999999999" x14ac:dyDescent="0.4">
      <c r="A65" s="104"/>
      <c r="B65" s="23"/>
      <c r="C65" s="34"/>
      <c r="D65" s="34"/>
    </row>
    <row r="66" spans="1:4" ht="20.149999999999999" x14ac:dyDescent="0.4">
      <c r="A66" s="104"/>
      <c r="B66" s="23"/>
      <c r="C66" s="34"/>
      <c r="D66" s="34"/>
    </row>
    <row r="67" spans="1:4" ht="20.149999999999999" x14ac:dyDescent="0.4">
      <c r="A67" s="104"/>
      <c r="B67" s="23"/>
      <c r="C67" s="34"/>
      <c r="D67" s="34"/>
    </row>
    <row r="68" spans="1:4" ht="20.149999999999999" x14ac:dyDescent="0.4">
      <c r="A68" s="104"/>
      <c r="B68" s="23"/>
      <c r="C68" s="34"/>
      <c r="D68" s="34"/>
    </row>
    <row r="69" spans="1:4" ht="20.149999999999999" x14ac:dyDescent="0.4">
      <c r="A69" s="104"/>
      <c r="B69" s="23"/>
      <c r="C69" s="34"/>
      <c r="D69" s="34"/>
    </row>
    <row r="70" spans="1:4" ht="20.149999999999999" x14ac:dyDescent="0.4">
      <c r="A70" s="104"/>
      <c r="B70" s="23"/>
      <c r="C70" s="34"/>
      <c r="D70" s="34"/>
    </row>
    <row r="71" spans="1:4" ht="20.149999999999999" x14ac:dyDescent="0.4">
      <c r="A71" s="104"/>
      <c r="B71" s="23"/>
      <c r="C71" s="34"/>
      <c r="D71" s="34"/>
    </row>
    <row r="72" spans="1:4" ht="20.149999999999999" x14ac:dyDescent="0.4">
      <c r="A72" s="104"/>
      <c r="B72" s="23"/>
      <c r="C72" s="34"/>
      <c r="D72" s="34"/>
    </row>
    <row r="73" spans="1:4" ht="20.149999999999999" x14ac:dyDescent="0.4">
      <c r="A73" s="104"/>
      <c r="B73" s="23"/>
      <c r="C73" s="34"/>
      <c r="D73" s="34"/>
    </row>
    <row r="74" spans="1:4" ht="20.149999999999999" x14ac:dyDescent="0.4">
      <c r="A74" s="104"/>
      <c r="B74" s="23"/>
      <c r="C74" s="34"/>
      <c r="D74" s="34"/>
    </row>
    <row r="75" spans="1:4" ht="20.149999999999999" x14ac:dyDescent="0.4">
      <c r="A75" s="104"/>
      <c r="B75" s="23"/>
      <c r="C75" s="34"/>
      <c r="D75" s="34"/>
    </row>
    <row r="76" spans="1:4" ht="20.149999999999999" x14ac:dyDescent="0.4">
      <c r="A76" s="104"/>
      <c r="B76" s="23"/>
      <c r="C76" s="34"/>
      <c r="D76" s="34"/>
    </row>
    <row r="77" spans="1:4" ht="20.149999999999999" x14ac:dyDescent="0.4">
      <c r="A77" s="104"/>
      <c r="B77" s="23"/>
      <c r="C77" s="34"/>
      <c r="D77" s="34"/>
    </row>
    <row r="78" spans="1:4" ht="20.149999999999999" x14ac:dyDescent="0.4">
      <c r="A78" s="104"/>
      <c r="B78" s="23"/>
      <c r="C78" s="34"/>
      <c r="D78" s="34"/>
    </row>
    <row r="79" spans="1:4" ht="20.149999999999999" x14ac:dyDescent="0.4">
      <c r="A79" s="104"/>
      <c r="B79" s="23"/>
      <c r="C79" s="34"/>
      <c r="D79" s="34"/>
    </row>
    <row r="80" spans="1:4" ht="20.149999999999999" x14ac:dyDescent="0.4">
      <c r="A80" s="104"/>
      <c r="B80" s="23"/>
      <c r="C80" s="34"/>
      <c r="D80" s="34"/>
    </row>
    <row r="81" spans="1:4" ht="20.149999999999999" x14ac:dyDescent="0.4">
      <c r="A81" s="104"/>
      <c r="B81" s="23"/>
      <c r="C81" s="34"/>
      <c r="D81" s="34"/>
    </row>
    <row r="82" spans="1:4" ht="20.149999999999999" x14ac:dyDescent="0.4">
      <c r="A82" s="104"/>
      <c r="B82" s="23"/>
      <c r="C82" s="34"/>
      <c r="D82" s="34"/>
    </row>
    <row r="83" spans="1:4" ht="20.149999999999999" x14ac:dyDescent="0.4">
      <c r="A83" s="104"/>
      <c r="B83" s="23"/>
      <c r="C83" s="34"/>
      <c r="D83" s="34"/>
    </row>
    <row r="84" spans="1:4" ht="20.149999999999999" x14ac:dyDescent="0.4">
      <c r="A84" s="104"/>
      <c r="B84" s="23"/>
      <c r="C84" s="34"/>
      <c r="D84" s="34"/>
    </row>
    <row r="85" spans="1:4" ht="20.149999999999999" x14ac:dyDescent="0.4">
      <c r="A85" s="104"/>
      <c r="B85" s="23"/>
      <c r="C85" s="34"/>
      <c r="D85" s="34"/>
    </row>
    <row r="86" spans="1:4" ht="20.149999999999999" x14ac:dyDescent="0.4">
      <c r="A86" s="104"/>
      <c r="B86" s="23"/>
      <c r="C86" s="34"/>
      <c r="D86" s="34"/>
    </row>
    <row r="87" spans="1:4" ht="20.149999999999999" x14ac:dyDescent="0.4">
      <c r="A87" s="104"/>
      <c r="B87" s="23"/>
      <c r="C87" s="34"/>
      <c r="D87" s="34"/>
    </row>
    <row r="88" spans="1:4" ht="20.149999999999999" x14ac:dyDescent="0.4">
      <c r="A88" s="104"/>
      <c r="B88" s="23"/>
      <c r="C88" s="34"/>
      <c r="D88" s="34"/>
    </row>
    <row r="89" spans="1:4" ht="20.149999999999999" x14ac:dyDescent="0.4">
      <c r="A89" s="104"/>
      <c r="B89" s="23"/>
      <c r="C89" s="34"/>
      <c r="D89" s="34"/>
    </row>
    <row r="90" spans="1:4" ht="20.149999999999999" x14ac:dyDescent="0.4">
      <c r="A90" s="104"/>
      <c r="B90" s="23"/>
      <c r="C90" s="34"/>
      <c r="D90" s="34"/>
    </row>
    <row r="91" spans="1:4" ht="20.149999999999999" x14ac:dyDescent="0.4">
      <c r="A91" s="104"/>
      <c r="B91" s="23"/>
      <c r="C91" s="34"/>
      <c r="D91" s="34"/>
    </row>
    <row r="92" spans="1:4" ht="20.149999999999999" x14ac:dyDescent="0.4">
      <c r="A92" s="104"/>
      <c r="B92" s="23"/>
      <c r="C92" s="34"/>
      <c r="D92" s="34"/>
    </row>
    <row r="93" spans="1:4" ht="20.149999999999999" x14ac:dyDescent="0.4">
      <c r="A93" s="104"/>
      <c r="B93" s="23"/>
      <c r="C93" s="34"/>
      <c r="D93" s="34"/>
    </row>
    <row r="94" spans="1:4" ht="20.149999999999999" x14ac:dyDescent="0.4">
      <c r="A94" s="104"/>
      <c r="B94" s="23"/>
      <c r="C94" s="34"/>
      <c r="D94" s="34"/>
    </row>
    <row r="95" spans="1:4" ht="20.149999999999999" x14ac:dyDescent="0.4">
      <c r="A95" s="104"/>
      <c r="B95" s="23"/>
      <c r="C95" s="34"/>
      <c r="D95" s="34"/>
    </row>
    <row r="96" spans="1:4" ht="20.149999999999999" x14ac:dyDescent="0.4">
      <c r="A96" s="104"/>
      <c r="B96" s="23"/>
      <c r="C96" s="34"/>
      <c r="D96" s="34"/>
    </row>
    <row r="97" spans="1:4" ht="20.149999999999999" x14ac:dyDescent="0.4">
      <c r="A97" s="104"/>
      <c r="B97" s="23"/>
      <c r="C97" s="34"/>
      <c r="D97" s="34"/>
    </row>
    <row r="98" spans="1:4" ht="20.149999999999999" x14ac:dyDescent="0.4">
      <c r="A98" s="104"/>
      <c r="B98" s="23"/>
      <c r="C98" s="34"/>
      <c r="D98" s="34"/>
    </row>
    <row r="99" spans="1:4" ht="20.149999999999999" x14ac:dyDescent="0.4">
      <c r="A99" s="104"/>
      <c r="B99" s="23"/>
      <c r="C99" s="34"/>
      <c r="D99" s="34"/>
    </row>
    <row r="100" spans="1:4" ht="20.149999999999999" x14ac:dyDescent="0.4">
      <c r="A100" s="104"/>
      <c r="B100" s="23"/>
      <c r="C100" s="34"/>
      <c r="D100" s="34"/>
    </row>
    <row r="101" spans="1:4" ht="20.149999999999999" x14ac:dyDescent="0.4">
      <c r="A101" s="104"/>
      <c r="B101" s="23"/>
      <c r="C101" s="34"/>
      <c r="D101" s="34"/>
    </row>
    <row r="102" spans="1:4" ht="20.149999999999999" x14ac:dyDescent="0.4">
      <c r="A102" s="104"/>
      <c r="B102" s="23"/>
      <c r="C102" s="34"/>
      <c r="D102" s="34"/>
    </row>
    <row r="103" spans="1:4" ht="20.149999999999999" x14ac:dyDescent="0.4">
      <c r="A103" s="104"/>
      <c r="B103" s="23"/>
      <c r="C103" s="34"/>
      <c r="D103" s="34"/>
    </row>
    <row r="104" spans="1:4" ht="20.149999999999999" x14ac:dyDescent="0.4">
      <c r="A104" s="104"/>
      <c r="B104" s="23"/>
      <c r="C104" s="34"/>
      <c r="D104" s="34"/>
    </row>
    <row r="105" spans="1:4" ht="20.149999999999999" x14ac:dyDescent="0.4">
      <c r="A105" s="104"/>
      <c r="B105" s="23"/>
      <c r="C105" s="34"/>
      <c r="D105" s="34"/>
    </row>
    <row r="106" spans="1:4" ht="20.149999999999999" x14ac:dyDescent="0.4">
      <c r="A106" s="104"/>
      <c r="B106" s="23"/>
      <c r="C106" s="34"/>
      <c r="D106" s="34"/>
    </row>
    <row r="107" spans="1:4" ht="20.149999999999999" x14ac:dyDescent="0.4">
      <c r="A107" s="104"/>
      <c r="B107" s="23"/>
      <c r="C107" s="34"/>
      <c r="D107" s="34"/>
    </row>
    <row r="108" spans="1:4" ht="20.149999999999999" x14ac:dyDescent="0.4">
      <c r="A108" s="104"/>
      <c r="B108" s="23"/>
      <c r="C108" s="34"/>
      <c r="D108" s="34"/>
    </row>
    <row r="109" spans="1:4" ht="20.149999999999999" x14ac:dyDescent="0.4">
      <c r="A109" s="104"/>
      <c r="B109" s="23"/>
      <c r="C109" s="34"/>
      <c r="D109" s="34"/>
    </row>
    <row r="110" spans="1:4" ht="20.149999999999999" x14ac:dyDescent="0.4">
      <c r="A110" s="104"/>
      <c r="B110" s="23"/>
      <c r="C110" s="34"/>
      <c r="D110" s="34"/>
    </row>
    <row r="111" spans="1:4" ht="20.149999999999999" x14ac:dyDescent="0.4">
      <c r="A111" s="104"/>
      <c r="B111" s="23"/>
      <c r="C111" s="34"/>
      <c r="D111" s="34"/>
    </row>
    <row r="112" spans="1:4" ht="20.149999999999999" x14ac:dyDescent="0.4">
      <c r="A112" s="104"/>
      <c r="B112" s="23"/>
      <c r="C112" s="34"/>
      <c r="D112" s="34"/>
    </row>
    <row r="113" spans="1:4" ht="20.149999999999999" x14ac:dyDescent="0.4">
      <c r="A113" s="104"/>
      <c r="B113" s="23"/>
      <c r="C113" s="34"/>
      <c r="D113" s="34"/>
    </row>
    <row r="114" spans="1:4" ht="20.149999999999999" x14ac:dyDescent="0.4">
      <c r="A114" s="104"/>
      <c r="B114" s="23"/>
      <c r="C114" s="34"/>
      <c r="D114" s="34"/>
    </row>
    <row r="115" spans="1:4" ht="20.149999999999999" x14ac:dyDescent="0.4">
      <c r="A115" s="104"/>
      <c r="B115" s="23"/>
      <c r="C115" s="34"/>
      <c r="D115" s="34"/>
    </row>
    <row r="116" spans="1:4" ht="20.149999999999999" x14ac:dyDescent="0.4">
      <c r="A116" s="104"/>
      <c r="B116" s="23"/>
      <c r="C116" s="34"/>
      <c r="D116" s="34"/>
    </row>
    <row r="117" spans="1:4" ht="20.149999999999999" x14ac:dyDescent="0.4">
      <c r="A117" s="104"/>
      <c r="B117" s="23"/>
      <c r="C117" s="34"/>
      <c r="D117" s="34"/>
    </row>
    <row r="118" spans="1:4" ht="20.149999999999999" x14ac:dyDescent="0.4">
      <c r="A118" s="104"/>
      <c r="B118" s="23"/>
      <c r="C118" s="34"/>
      <c r="D118" s="34"/>
    </row>
    <row r="119" spans="1:4" ht="20.149999999999999" x14ac:dyDescent="0.4">
      <c r="A119" s="104"/>
      <c r="B119" s="23"/>
      <c r="C119" s="34"/>
      <c r="D119" s="34"/>
    </row>
    <row r="120" spans="1:4" ht="20.149999999999999" x14ac:dyDescent="0.4">
      <c r="A120" s="104"/>
      <c r="B120" s="23"/>
      <c r="C120" s="34"/>
      <c r="D120" s="34"/>
    </row>
    <row r="121" spans="1:4" ht="20.149999999999999" x14ac:dyDescent="0.4">
      <c r="A121" s="104"/>
      <c r="B121" s="23"/>
      <c r="C121" s="34"/>
      <c r="D121" s="34"/>
    </row>
    <row r="122" spans="1:4" ht="20.149999999999999" x14ac:dyDescent="0.4">
      <c r="A122" s="104"/>
      <c r="B122" s="23"/>
      <c r="C122" s="34"/>
      <c r="D122" s="34"/>
    </row>
    <row r="123" spans="1:4" ht="20.149999999999999" x14ac:dyDescent="0.4">
      <c r="A123" s="104"/>
      <c r="B123" s="23"/>
      <c r="C123" s="34"/>
      <c r="D123" s="34"/>
    </row>
    <row r="124" spans="1:4" ht="20.149999999999999" x14ac:dyDescent="0.4">
      <c r="A124" s="104"/>
      <c r="B124" s="23"/>
      <c r="C124" s="34"/>
      <c r="D124" s="34"/>
    </row>
    <row r="125" spans="1:4" ht="20.149999999999999" x14ac:dyDescent="0.4">
      <c r="A125" s="104"/>
      <c r="B125" s="23"/>
      <c r="C125" s="34"/>
      <c r="D125" s="34"/>
    </row>
    <row r="126" spans="1:4" ht="20.149999999999999" x14ac:dyDescent="0.4">
      <c r="A126" s="104"/>
      <c r="B126" s="23"/>
      <c r="C126" s="34"/>
      <c r="D126" s="34"/>
    </row>
    <row r="127" spans="1:4" ht="20.149999999999999" x14ac:dyDescent="0.4">
      <c r="A127" s="104"/>
      <c r="B127" s="23"/>
      <c r="C127" s="34"/>
      <c r="D127" s="34"/>
    </row>
    <row r="128" spans="1:4" ht="20.149999999999999" x14ac:dyDescent="0.4">
      <c r="A128" s="104"/>
      <c r="B128" s="23"/>
      <c r="C128" s="34"/>
      <c r="D128" s="34"/>
    </row>
    <row r="129" spans="1:4" ht="20.149999999999999" x14ac:dyDescent="0.4">
      <c r="A129" s="104"/>
      <c r="B129" s="23"/>
      <c r="C129" s="34"/>
      <c r="D129" s="34"/>
    </row>
    <row r="130" spans="1:4" ht="20.149999999999999" x14ac:dyDescent="0.4">
      <c r="A130" s="104"/>
      <c r="B130" s="23"/>
      <c r="C130" s="34"/>
      <c r="D130" s="34"/>
    </row>
    <row r="131" spans="1:4" ht="20.149999999999999" x14ac:dyDescent="0.4">
      <c r="A131" s="104"/>
      <c r="B131" s="23"/>
      <c r="C131" s="34"/>
      <c r="D131" s="34"/>
    </row>
    <row r="132" spans="1:4" ht="20.149999999999999" x14ac:dyDescent="0.4">
      <c r="A132" s="104"/>
      <c r="B132" s="23"/>
      <c r="C132" s="34"/>
      <c r="D132" s="34"/>
    </row>
    <row r="133" spans="1:4" ht="20.149999999999999" x14ac:dyDescent="0.4">
      <c r="A133" s="104"/>
      <c r="B133" s="23"/>
      <c r="C133" s="34"/>
      <c r="D133" s="34"/>
    </row>
    <row r="134" spans="1:4" ht="20.149999999999999" x14ac:dyDescent="0.4">
      <c r="A134" s="104"/>
      <c r="B134" s="23"/>
      <c r="C134" s="34"/>
      <c r="D134" s="34"/>
    </row>
    <row r="135" spans="1:4" ht="20.149999999999999" x14ac:dyDescent="0.4">
      <c r="A135" s="104"/>
      <c r="B135" s="23"/>
      <c r="C135" s="34"/>
      <c r="D135" s="34"/>
    </row>
    <row r="136" spans="1:4" ht="20.149999999999999" x14ac:dyDescent="0.4">
      <c r="A136" s="104"/>
      <c r="B136" s="23"/>
      <c r="C136" s="34"/>
      <c r="D136" s="34"/>
    </row>
    <row r="137" spans="1:4" ht="20.149999999999999" x14ac:dyDescent="0.4">
      <c r="A137" s="104"/>
      <c r="B137" s="23"/>
      <c r="C137" s="34"/>
      <c r="D137" s="34"/>
    </row>
    <row r="138" spans="1:4" ht="20.149999999999999" x14ac:dyDescent="0.4">
      <c r="A138" s="104"/>
      <c r="B138" s="23"/>
      <c r="C138" s="34"/>
      <c r="D138" s="34"/>
    </row>
    <row r="139" spans="1:4" ht="20.149999999999999" x14ac:dyDescent="0.4">
      <c r="A139" s="104"/>
      <c r="B139" s="23"/>
      <c r="C139" s="34"/>
      <c r="D139" s="34"/>
    </row>
    <row r="140" spans="1:4" ht="20.149999999999999" x14ac:dyDescent="0.4">
      <c r="A140" s="104"/>
      <c r="B140" s="23"/>
      <c r="C140" s="34"/>
      <c r="D140" s="34"/>
    </row>
    <row r="141" spans="1:4" ht="20.149999999999999" x14ac:dyDescent="0.4">
      <c r="A141" s="104"/>
      <c r="B141" s="23"/>
      <c r="C141" s="34"/>
      <c r="D141" s="34"/>
    </row>
    <row r="142" spans="1:4" ht="20.149999999999999" x14ac:dyDescent="0.4">
      <c r="A142" s="104"/>
      <c r="B142" s="23"/>
      <c r="C142" s="34"/>
      <c r="D142" s="34"/>
    </row>
    <row r="143" spans="1:4" ht="20.149999999999999" x14ac:dyDescent="0.4">
      <c r="A143" s="104"/>
      <c r="B143" s="23"/>
      <c r="C143" s="34"/>
      <c r="D143" s="34"/>
    </row>
    <row r="144" spans="1:4" ht="20.149999999999999" x14ac:dyDescent="0.4">
      <c r="A144" s="104"/>
      <c r="B144" s="23"/>
      <c r="C144" s="34"/>
      <c r="D144" s="34"/>
    </row>
    <row r="145" spans="1:4" ht="20.149999999999999" x14ac:dyDescent="0.4">
      <c r="A145" s="104"/>
      <c r="B145" s="23"/>
      <c r="C145" s="34"/>
      <c r="D145" s="34"/>
    </row>
    <row r="146" spans="1:4" ht="20.149999999999999" x14ac:dyDescent="0.4">
      <c r="A146" s="104"/>
      <c r="B146" s="23"/>
      <c r="C146" s="34"/>
      <c r="D146" s="34"/>
    </row>
    <row r="147" spans="1:4" ht="20.149999999999999" x14ac:dyDescent="0.4">
      <c r="A147" s="104"/>
      <c r="B147" s="23"/>
      <c r="C147" s="34"/>
      <c r="D147" s="34"/>
    </row>
    <row r="148" spans="1:4" ht="20.149999999999999" x14ac:dyDescent="0.4">
      <c r="A148" s="104"/>
      <c r="B148" s="23"/>
      <c r="C148" s="34"/>
      <c r="D148" s="34"/>
    </row>
    <row r="149" spans="1:4" ht="20.149999999999999" x14ac:dyDescent="0.4">
      <c r="A149" s="104"/>
      <c r="B149" s="23"/>
      <c r="C149" s="34"/>
      <c r="D149" s="34"/>
    </row>
    <row r="150" spans="1:4" ht="20.149999999999999" x14ac:dyDescent="0.4">
      <c r="A150" s="104"/>
      <c r="B150" s="23"/>
      <c r="C150" s="34"/>
      <c r="D150" s="34"/>
    </row>
    <row r="151" spans="1:4" ht="20.149999999999999" x14ac:dyDescent="0.4">
      <c r="A151" s="104"/>
      <c r="B151" s="23"/>
      <c r="C151" s="34"/>
      <c r="D151" s="34"/>
    </row>
    <row r="152" spans="1:4" ht="20.149999999999999" x14ac:dyDescent="0.4">
      <c r="A152" s="104"/>
      <c r="B152" s="23"/>
      <c r="C152" s="34"/>
      <c r="D152" s="34"/>
    </row>
    <row r="153" spans="1:4" ht="20.149999999999999" x14ac:dyDescent="0.4">
      <c r="A153" s="104"/>
      <c r="B153" s="23"/>
      <c r="C153" s="34"/>
      <c r="D153" s="34"/>
    </row>
    <row r="154" spans="1:4" ht="20.149999999999999" x14ac:dyDescent="0.4">
      <c r="A154" s="104"/>
      <c r="B154" s="23"/>
      <c r="C154" s="34"/>
      <c r="D154" s="34"/>
    </row>
    <row r="155" spans="1:4" ht="20.149999999999999" x14ac:dyDescent="0.4">
      <c r="A155" s="104"/>
      <c r="B155" s="23"/>
      <c r="C155" s="34"/>
      <c r="D155" s="34"/>
    </row>
    <row r="156" spans="1:4" ht="20.149999999999999" x14ac:dyDescent="0.4">
      <c r="A156" s="104"/>
      <c r="B156" s="23"/>
      <c r="C156" s="34"/>
      <c r="D156" s="34"/>
    </row>
    <row r="157" spans="1:4" ht="20.149999999999999" x14ac:dyDescent="0.4">
      <c r="A157" s="104"/>
      <c r="B157" s="23"/>
      <c r="C157" s="34"/>
      <c r="D157" s="34"/>
    </row>
    <row r="158" spans="1:4" ht="20.149999999999999" x14ac:dyDescent="0.4">
      <c r="A158" s="104"/>
      <c r="B158" s="23"/>
      <c r="C158" s="34"/>
      <c r="D158" s="34"/>
    </row>
    <row r="159" spans="1:4" ht="20.149999999999999" x14ac:dyDescent="0.4">
      <c r="A159" s="104"/>
      <c r="B159" s="23"/>
      <c r="C159" s="34"/>
      <c r="D159" s="34"/>
    </row>
    <row r="160" spans="1:4" ht="20.149999999999999" x14ac:dyDescent="0.4">
      <c r="A160" s="104"/>
      <c r="B160" s="23"/>
      <c r="C160" s="34"/>
      <c r="D160" s="34"/>
    </row>
    <row r="161" spans="1:4" ht="20.149999999999999" x14ac:dyDescent="0.4">
      <c r="A161" s="104"/>
      <c r="B161" s="23"/>
      <c r="C161" s="34"/>
      <c r="D161" s="34"/>
    </row>
    <row r="162" spans="1:4" ht="20.149999999999999" x14ac:dyDescent="0.4">
      <c r="A162" s="104"/>
      <c r="B162" s="23"/>
      <c r="C162" s="34"/>
      <c r="D162" s="34"/>
    </row>
    <row r="163" spans="1:4" ht="20.149999999999999" x14ac:dyDescent="0.4">
      <c r="A163" s="104"/>
      <c r="B163" s="23"/>
      <c r="C163" s="34"/>
      <c r="D163" s="34"/>
    </row>
    <row r="164" spans="1:4" ht="20.149999999999999" x14ac:dyDescent="0.4">
      <c r="A164" s="104"/>
      <c r="B164" s="23"/>
      <c r="C164" s="34"/>
      <c r="D164" s="34"/>
    </row>
    <row r="165" spans="1:4" ht="20.149999999999999" x14ac:dyDescent="0.4">
      <c r="A165" s="104"/>
      <c r="B165" s="23"/>
      <c r="C165" s="34"/>
      <c r="D165" s="34"/>
    </row>
    <row r="166" spans="1:4" ht="20.149999999999999" x14ac:dyDescent="0.4">
      <c r="A166" s="104"/>
      <c r="B166" s="23"/>
      <c r="C166" s="34"/>
      <c r="D166" s="34"/>
    </row>
    <row r="167" spans="1:4" ht="20.149999999999999" x14ac:dyDescent="0.4">
      <c r="A167" s="104"/>
      <c r="B167" s="23"/>
      <c r="C167" s="34"/>
      <c r="D167" s="34"/>
    </row>
    <row r="168" spans="1:4" ht="20.149999999999999" x14ac:dyDescent="0.4">
      <c r="A168" s="104"/>
      <c r="B168" s="23"/>
      <c r="C168" s="34"/>
      <c r="D168" s="34"/>
    </row>
    <row r="169" spans="1:4" ht="20.149999999999999" x14ac:dyDescent="0.4">
      <c r="A169" s="104"/>
      <c r="B169" s="23"/>
      <c r="C169" s="34"/>
      <c r="D169" s="34"/>
    </row>
    <row r="170" spans="1:4" ht="20.149999999999999" x14ac:dyDescent="0.4">
      <c r="A170" s="104"/>
      <c r="B170" s="23"/>
      <c r="C170" s="34"/>
      <c r="D170" s="34"/>
    </row>
    <row r="171" spans="1:4" ht="20.149999999999999" x14ac:dyDescent="0.4">
      <c r="A171" s="104"/>
      <c r="B171" s="23"/>
      <c r="C171" s="34"/>
      <c r="D171" s="34"/>
    </row>
    <row r="172" spans="1:4" ht="20.149999999999999" x14ac:dyDescent="0.4">
      <c r="A172" s="104"/>
      <c r="B172" s="23"/>
      <c r="C172" s="34"/>
      <c r="D172" s="34"/>
    </row>
    <row r="173" spans="1:4" ht="20.149999999999999" x14ac:dyDescent="0.4">
      <c r="A173" s="104"/>
      <c r="B173" s="23"/>
      <c r="C173" s="34"/>
      <c r="D173" s="34"/>
    </row>
    <row r="174" spans="1:4" ht="20.149999999999999" x14ac:dyDescent="0.4">
      <c r="A174" s="104"/>
      <c r="B174" s="23"/>
      <c r="C174" s="34"/>
      <c r="D174" s="34"/>
    </row>
    <row r="175" spans="1:4" ht="20.149999999999999" x14ac:dyDescent="0.4">
      <c r="A175" s="104"/>
      <c r="B175" s="23"/>
      <c r="C175" s="34"/>
      <c r="D175" s="34"/>
    </row>
    <row r="176" spans="1:4" ht="20.149999999999999" x14ac:dyDescent="0.4">
      <c r="A176" s="104"/>
      <c r="B176" s="23"/>
      <c r="C176" s="34"/>
      <c r="D176" s="34"/>
    </row>
    <row r="177" spans="1:4" ht="20.149999999999999" x14ac:dyDescent="0.4">
      <c r="A177" s="104"/>
      <c r="B177" s="23"/>
      <c r="C177" s="34"/>
      <c r="D177" s="34"/>
    </row>
    <row r="178" spans="1:4" ht="20.149999999999999" x14ac:dyDescent="0.4">
      <c r="A178" s="104"/>
      <c r="B178" s="23"/>
      <c r="C178" s="34"/>
      <c r="D178" s="34"/>
    </row>
    <row r="179" spans="1:4" ht="20.149999999999999" x14ac:dyDescent="0.4">
      <c r="A179" s="104"/>
      <c r="B179" s="23"/>
      <c r="C179" s="34"/>
      <c r="D179" s="34"/>
    </row>
    <row r="180" spans="1:4" ht="20.149999999999999" x14ac:dyDescent="0.4">
      <c r="A180" s="104"/>
      <c r="B180" s="23"/>
      <c r="C180" s="34"/>
      <c r="D180" s="34"/>
    </row>
    <row r="181" spans="1:4" ht="20.149999999999999" x14ac:dyDescent="0.4">
      <c r="A181" s="104"/>
      <c r="B181" s="23"/>
      <c r="C181" s="34"/>
      <c r="D181" s="34"/>
    </row>
    <row r="182" spans="1:4" ht="20.149999999999999" x14ac:dyDescent="0.4">
      <c r="A182" s="104"/>
      <c r="B182" s="23"/>
      <c r="C182" s="34"/>
      <c r="D182" s="34"/>
    </row>
    <row r="183" spans="1:4" ht="20.149999999999999" x14ac:dyDescent="0.4">
      <c r="A183" s="104"/>
      <c r="B183" s="23"/>
      <c r="C183" s="34"/>
      <c r="D183" s="34"/>
    </row>
    <row r="184" spans="1:4" ht="20.149999999999999" x14ac:dyDescent="0.4">
      <c r="A184" s="104"/>
      <c r="B184" s="23"/>
      <c r="C184" s="34"/>
      <c r="D184" s="34"/>
    </row>
    <row r="185" spans="1:4" ht="20.149999999999999" x14ac:dyDescent="0.4">
      <c r="A185" s="104"/>
      <c r="B185" s="23"/>
      <c r="C185" s="34"/>
      <c r="D185" s="34"/>
    </row>
    <row r="186" spans="1:4" ht="20.149999999999999" x14ac:dyDescent="0.4">
      <c r="A186" s="104"/>
      <c r="B186" s="23"/>
      <c r="C186" s="34"/>
      <c r="D186" s="34"/>
    </row>
    <row r="187" spans="1:4" ht="20.149999999999999" x14ac:dyDescent="0.4">
      <c r="A187" s="104"/>
      <c r="B187" s="23"/>
      <c r="C187" s="34"/>
      <c r="D187" s="34"/>
    </row>
    <row r="188" spans="1:4" ht="20.149999999999999" x14ac:dyDescent="0.4">
      <c r="A188" s="104"/>
      <c r="B188" s="23"/>
      <c r="C188" s="34"/>
      <c r="D188" s="34"/>
    </row>
    <row r="189" spans="1:4" ht="20.149999999999999" x14ac:dyDescent="0.4">
      <c r="A189" s="104"/>
      <c r="B189" s="23"/>
      <c r="C189" s="34"/>
      <c r="D189" s="34"/>
    </row>
    <row r="190" spans="1:4" ht="20.149999999999999" x14ac:dyDescent="0.4">
      <c r="A190" s="104"/>
      <c r="B190" s="23"/>
      <c r="C190" s="34"/>
      <c r="D190" s="34"/>
    </row>
    <row r="191" spans="1:4" ht="20.149999999999999" x14ac:dyDescent="0.4">
      <c r="A191" s="104"/>
      <c r="B191" s="23"/>
      <c r="C191" s="34"/>
      <c r="D191" s="34"/>
    </row>
    <row r="192" spans="1:4" ht="20.149999999999999" x14ac:dyDescent="0.4">
      <c r="A192" s="104"/>
      <c r="B192" s="23"/>
      <c r="C192" s="34"/>
      <c r="D192" s="34"/>
    </row>
    <row r="193" spans="1:4" ht="20.149999999999999" x14ac:dyDescent="0.4">
      <c r="A193" s="104"/>
      <c r="B193" s="23"/>
      <c r="C193" s="34"/>
      <c r="D193" s="34"/>
    </row>
    <row r="194" spans="1:4" ht="20.149999999999999" x14ac:dyDescent="0.4">
      <c r="A194" s="104"/>
      <c r="B194" s="23"/>
      <c r="C194" s="34"/>
      <c r="D194" s="34"/>
    </row>
    <row r="195" spans="1:4" ht="20.149999999999999" x14ac:dyDescent="0.4">
      <c r="A195" s="104"/>
      <c r="B195" s="23"/>
      <c r="C195" s="34"/>
      <c r="D195" s="34"/>
    </row>
    <row r="196" spans="1:4" ht="20.149999999999999" x14ac:dyDescent="0.4">
      <c r="A196" s="104"/>
      <c r="B196" s="23"/>
      <c r="C196" s="34"/>
      <c r="D196" s="34"/>
    </row>
    <row r="197" spans="1:4" ht="20.149999999999999" x14ac:dyDescent="0.4">
      <c r="A197" s="104"/>
      <c r="B197" s="23"/>
      <c r="C197" s="34"/>
      <c r="D197" s="34"/>
    </row>
    <row r="198" spans="1:4" ht="20.149999999999999" x14ac:dyDescent="0.4">
      <c r="A198" s="104"/>
      <c r="B198" s="23"/>
      <c r="C198" s="34"/>
      <c r="D198" s="34"/>
    </row>
    <row r="199" spans="1:4" ht="20.149999999999999" x14ac:dyDescent="0.4">
      <c r="A199" s="104"/>
      <c r="B199" s="23"/>
      <c r="C199" s="34"/>
      <c r="D199" s="34"/>
    </row>
    <row r="200" spans="1:4" ht="20.149999999999999" x14ac:dyDescent="0.4">
      <c r="A200" s="104"/>
      <c r="B200" s="23"/>
      <c r="C200" s="34"/>
      <c r="D200" s="34"/>
    </row>
    <row r="201" spans="1:4" ht="20.149999999999999" x14ac:dyDescent="0.4">
      <c r="A201" s="104"/>
      <c r="B201" s="23"/>
      <c r="C201" s="34"/>
      <c r="D201" s="34"/>
    </row>
    <row r="202" spans="1:4" ht="20.149999999999999" x14ac:dyDescent="0.4">
      <c r="A202" s="104"/>
      <c r="B202" s="23"/>
      <c r="C202" s="34"/>
      <c r="D202" s="34"/>
    </row>
    <row r="203" spans="1:4" ht="20.149999999999999" x14ac:dyDescent="0.4">
      <c r="A203" s="104"/>
      <c r="B203" s="23"/>
      <c r="C203" s="34"/>
      <c r="D203" s="34"/>
    </row>
    <row r="204" spans="1:4" ht="20.149999999999999" x14ac:dyDescent="0.4">
      <c r="A204" s="104"/>
      <c r="B204" s="23"/>
      <c r="C204" s="34"/>
      <c r="D204" s="34"/>
    </row>
    <row r="205" spans="1:4" ht="20.149999999999999" x14ac:dyDescent="0.4">
      <c r="A205" s="104"/>
      <c r="B205" s="23"/>
      <c r="C205" s="34"/>
      <c r="D205" s="34"/>
    </row>
    <row r="206" spans="1:4" ht="20.149999999999999" x14ac:dyDescent="0.4">
      <c r="A206" s="104"/>
      <c r="B206" s="23"/>
      <c r="C206" s="34"/>
      <c r="D206" s="34"/>
    </row>
    <row r="207" spans="1:4" ht="20.149999999999999" x14ac:dyDescent="0.4">
      <c r="A207" s="104"/>
      <c r="B207" s="23"/>
      <c r="C207" s="34"/>
      <c r="D207" s="34"/>
    </row>
    <row r="208" spans="1:4" x14ac:dyDescent="0.4">
      <c r="A208" s="84"/>
      <c r="B208" s="23"/>
      <c r="C208" s="23"/>
      <c r="D208" s="23"/>
    </row>
    <row r="209" spans="1:8" ht="20.149999999999999" x14ac:dyDescent="0.4">
      <c r="A209" s="84"/>
      <c r="B209" s="30" t="s">
        <v>88</v>
      </c>
      <c r="C209" s="30" t="s">
        <v>145</v>
      </c>
      <c r="D209" s="33" t="s">
        <v>88</v>
      </c>
      <c r="E209" s="33" t="s">
        <v>145</v>
      </c>
    </row>
    <row r="210" spans="1:8" ht="20.6" x14ac:dyDescent="0.55000000000000004">
      <c r="A210" s="84"/>
      <c r="B210" s="31" t="s">
        <v>90</v>
      </c>
      <c r="C210" s="31"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0.6" x14ac:dyDescent="0.55000000000000004">
      <c r="A211" s="84"/>
      <c r="B211" s="31" t="s">
        <v>90</v>
      </c>
      <c r="C211" s="31" t="s">
        <v>93</v>
      </c>
      <c r="E211" t="s">
        <v>58</v>
      </c>
      <c r="F211" t="str">
        <f t="shared" ref="F211:F221" si="0">IF(NOT(ISBLANK(D211)),D211,IF(NOT(ISBLANK(E211)),"     "&amp;E211,FALSE))</f>
        <v xml:space="preserve">     Afectación menor a 10 SMLMV .</v>
      </c>
    </row>
    <row r="212" spans="1:8" ht="20.6" x14ac:dyDescent="0.55000000000000004">
      <c r="A212" s="84"/>
      <c r="B212" s="31" t="s">
        <v>90</v>
      </c>
      <c r="C212" s="31" t="s">
        <v>94</v>
      </c>
      <c r="E212" t="s">
        <v>93</v>
      </c>
      <c r="F212" t="str">
        <f t="shared" si="0"/>
        <v xml:space="preserve">     Entre 10 y 50 SMLMV </v>
      </c>
    </row>
    <row r="213" spans="1:8" ht="20.6" x14ac:dyDescent="0.55000000000000004">
      <c r="A213" s="84"/>
      <c r="B213" s="31" t="s">
        <v>90</v>
      </c>
      <c r="C213" s="31" t="s">
        <v>95</v>
      </c>
      <c r="E213" t="s">
        <v>94</v>
      </c>
      <c r="F213" t="str">
        <f t="shared" si="0"/>
        <v xml:space="preserve">     Entre 50 y 100 SMLMV </v>
      </c>
    </row>
    <row r="214" spans="1:8" ht="20.6" x14ac:dyDescent="0.55000000000000004">
      <c r="A214" s="84"/>
      <c r="B214" s="31" t="s">
        <v>90</v>
      </c>
      <c r="C214" s="31" t="s">
        <v>96</v>
      </c>
      <c r="E214" t="s">
        <v>95</v>
      </c>
      <c r="F214" t="str">
        <f t="shared" si="0"/>
        <v xml:space="preserve">     Entre 100 y 500 SMLMV </v>
      </c>
    </row>
    <row r="215" spans="1:8" ht="20.6" x14ac:dyDescent="0.55000000000000004">
      <c r="A215" s="84"/>
      <c r="B215" s="31" t="s">
        <v>57</v>
      </c>
      <c r="C215" s="31" t="s">
        <v>97</v>
      </c>
      <c r="E215" t="s">
        <v>96</v>
      </c>
      <c r="F215" t="str">
        <f t="shared" si="0"/>
        <v xml:space="preserve">     Mayor a 500 SMLMV </v>
      </c>
    </row>
    <row r="216" spans="1:8" ht="20.6" x14ac:dyDescent="0.55000000000000004">
      <c r="A216" s="84"/>
      <c r="B216" s="31" t="s">
        <v>57</v>
      </c>
      <c r="C216" s="31" t="s">
        <v>98</v>
      </c>
      <c r="D216" t="s">
        <v>57</v>
      </c>
      <c r="F216" t="str">
        <f t="shared" si="0"/>
        <v>Pérdida Reputacional</v>
      </c>
    </row>
    <row r="217" spans="1:8" ht="20.6" x14ac:dyDescent="0.55000000000000004">
      <c r="A217" s="84"/>
      <c r="B217" s="31" t="s">
        <v>57</v>
      </c>
      <c r="C217" s="31" t="s">
        <v>100</v>
      </c>
      <c r="E217" t="s">
        <v>97</v>
      </c>
      <c r="F217" t="str">
        <f t="shared" si="0"/>
        <v xml:space="preserve">     El riesgo afecta la imagen de alguna área de la organización</v>
      </c>
    </row>
    <row r="218" spans="1:8" ht="20.6" x14ac:dyDescent="0.55000000000000004">
      <c r="A218" s="84"/>
      <c r="B218" s="31" t="s">
        <v>57</v>
      </c>
      <c r="C218" s="31" t="s">
        <v>99</v>
      </c>
      <c r="E218" t="s">
        <v>98</v>
      </c>
      <c r="F218" t="str">
        <f t="shared" si="0"/>
        <v xml:space="preserve">     El riesgo afecta la imagen de la entidad internamente, de conocimiento general, nivel interno, de junta dircetiva y accionistas y/o de provedores</v>
      </c>
    </row>
    <row r="219" spans="1:8" ht="20.6" x14ac:dyDescent="0.55000000000000004">
      <c r="A219" s="84"/>
      <c r="B219" s="31" t="s">
        <v>57</v>
      </c>
      <c r="C219" s="31" t="s">
        <v>118</v>
      </c>
      <c r="E219" t="s">
        <v>100</v>
      </c>
      <c r="F219" t="str">
        <f t="shared" si="0"/>
        <v xml:space="preserve">     El riesgo afecta la imagen de la entidad con algunos usuarios de relevancia frente al logro de los objetivos</v>
      </c>
    </row>
    <row r="220" spans="1:8" x14ac:dyDescent="0.4">
      <c r="A220" s="84"/>
      <c r="B220" s="32"/>
      <c r="C220" s="32"/>
      <c r="E220" t="s">
        <v>99</v>
      </c>
      <c r="F220" t="str">
        <f t="shared" si="0"/>
        <v xml:space="preserve">     El riesgo afecta la imagen de de la entidad con efecto publicitario sostenido a nivel de sector administrativo, nivel departamental o municipal</v>
      </c>
    </row>
    <row r="221" spans="1:8" x14ac:dyDescent="0.4">
      <c r="A221" s="84"/>
      <c r="B221" s="32" t="e" cm="1">
        <f t="array" aca="1" ref="B221:B223" ca="1">_xlfn.UNIQUE(Tabla1[[#All],[Criterios]])</f>
        <v>#NAME?</v>
      </c>
      <c r="C221" s="32"/>
      <c r="E221" t="s">
        <v>118</v>
      </c>
      <c r="F221" t="str">
        <f t="shared" si="0"/>
        <v xml:space="preserve">     El riesgo afecta la imagen de la entidad a nivel nacional, con efecto publicitarios sostenible a nivel país</v>
      </c>
    </row>
    <row r="222" spans="1:8" x14ac:dyDescent="0.4">
      <c r="A222" s="84"/>
      <c r="B222" s="32" t="e">
        <f ca="1"/>
        <v>#NAME?</v>
      </c>
      <c r="C222" s="32"/>
    </row>
    <row r="223" spans="1:8" x14ac:dyDescent="0.4">
      <c r="B223" s="32" t="e">
        <f ca="1"/>
        <v>#NAME?</v>
      </c>
      <c r="C223" s="32"/>
      <c r="F223" s="35" t="s">
        <v>147</v>
      </c>
    </row>
    <row r="224" spans="1:8" x14ac:dyDescent="0.4">
      <c r="B224" s="22"/>
      <c r="C224" s="22"/>
      <c r="F224" s="35" t="s">
        <v>148</v>
      </c>
    </row>
    <row r="225" spans="2:4" x14ac:dyDescent="0.4">
      <c r="B225" s="22"/>
      <c r="C225" s="22"/>
    </row>
    <row r="226" spans="2:4" x14ac:dyDescent="0.4">
      <c r="B226" s="22"/>
      <c r="C226" s="22"/>
    </row>
    <row r="227" spans="2:4" x14ac:dyDescent="0.4">
      <c r="B227" s="22"/>
      <c r="C227" s="22"/>
      <c r="D227" s="22"/>
    </row>
    <row r="228" spans="2:4" x14ac:dyDescent="0.4">
      <c r="B228" s="22"/>
      <c r="C228" s="22"/>
      <c r="D228" s="22"/>
    </row>
    <row r="229" spans="2:4" x14ac:dyDescent="0.4">
      <c r="B229" s="22"/>
      <c r="C229" s="22"/>
      <c r="D229" s="22"/>
    </row>
    <row r="230" spans="2:4" x14ac:dyDescent="0.4">
      <c r="B230" s="22"/>
      <c r="C230" s="22"/>
      <c r="D230" s="22"/>
    </row>
    <row r="231" spans="2:4" x14ac:dyDescent="0.4">
      <c r="B231" s="22"/>
      <c r="C231" s="22"/>
      <c r="D231" s="22"/>
    </row>
    <row r="232" spans="2:4" x14ac:dyDescent="0.4">
      <c r="B232" s="22"/>
      <c r="C232" s="22"/>
      <c r="D232" s="22"/>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workbookViewId="0"/>
  </sheetViews>
  <sheetFormatPr baseColWidth="10" defaultColWidth="14.3046875" defaultRowHeight="12.9" x14ac:dyDescent="0.35"/>
  <cols>
    <col min="1" max="2" width="14.3046875" style="89"/>
    <col min="3" max="3" width="17" style="89" customWidth="1"/>
    <col min="4" max="4" width="14.3046875" style="89"/>
    <col min="5" max="5" width="46" style="89" customWidth="1"/>
    <col min="6" max="16384" width="14.3046875" style="89"/>
  </cols>
  <sheetData>
    <row r="1" spans="2:6" ht="24" customHeight="1" thickBot="1" x14ac:dyDescent="0.4">
      <c r="B1" s="390" t="s">
        <v>78</v>
      </c>
      <c r="C1" s="391"/>
      <c r="D1" s="391"/>
      <c r="E1" s="391"/>
      <c r="F1" s="392"/>
    </row>
    <row r="2" spans="2:6" ht="16.3" thickBot="1" x14ac:dyDescent="0.5">
      <c r="B2" s="90"/>
      <c r="C2" s="90"/>
      <c r="D2" s="90"/>
      <c r="E2" s="90"/>
      <c r="F2" s="90"/>
    </row>
    <row r="3" spans="2:6" ht="15.9" thickBot="1" x14ac:dyDescent="0.4">
      <c r="B3" s="394" t="s">
        <v>64</v>
      </c>
      <c r="C3" s="395"/>
      <c r="D3" s="395"/>
      <c r="E3" s="102" t="s">
        <v>65</v>
      </c>
      <c r="F3" s="103" t="s">
        <v>66</v>
      </c>
    </row>
    <row r="4" spans="2:6" ht="30.9" x14ac:dyDescent="0.35">
      <c r="B4" s="396" t="s">
        <v>67</v>
      </c>
      <c r="C4" s="398" t="s">
        <v>13</v>
      </c>
      <c r="D4" s="91" t="s">
        <v>14</v>
      </c>
      <c r="E4" s="92" t="s">
        <v>68</v>
      </c>
      <c r="F4" s="93">
        <v>0.25</v>
      </c>
    </row>
    <row r="5" spans="2:6" ht="46.3" x14ac:dyDescent="0.35">
      <c r="B5" s="397"/>
      <c r="C5" s="399"/>
      <c r="D5" s="94" t="s">
        <v>15</v>
      </c>
      <c r="E5" s="95" t="s">
        <v>69</v>
      </c>
      <c r="F5" s="96">
        <v>0.15</v>
      </c>
    </row>
    <row r="6" spans="2:6" ht="46.3" x14ac:dyDescent="0.35">
      <c r="B6" s="397"/>
      <c r="C6" s="399"/>
      <c r="D6" s="94" t="s">
        <v>16</v>
      </c>
      <c r="E6" s="95" t="s">
        <v>70</v>
      </c>
      <c r="F6" s="96">
        <v>0.1</v>
      </c>
    </row>
    <row r="7" spans="2:6" ht="61.75" x14ac:dyDescent="0.35">
      <c r="B7" s="397"/>
      <c r="C7" s="399" t="s">
        <v>17</v>
      </c>
      <c r="D7" s="94" t="s">
        <v>10</v>
      </c>
      <c r="E7" s="95" t="s">
        <v>71</v>
      </c>
      <c r="F7" s="96">
        <v>0.25</v>
      </c>
    </row>
    <row r="8" spans="2:6" ht="30.9" x14ac:dyDescent="0.35">
      <c r="B8" s="397"/>
      <c r="C8" s="399"/>
      <c r="D8" s="94" t="s">
        <v>9</v>
      </c>
      <c r="E8" s="95" t="s">
        <v>72</v>
      </c>
      <c r="F8" s="96">
        <v>0.15</v>
      </c>
    </row>
    <row r="9" spans="2:6" ht="46.3" x14ac:dyDescent="0.35">
      <c r="B9" s="397" t="s">
        <v>162</v>
      </c>
      <c r="C9" s="399" t="s">
        <v>18</v>
      </c>
      <c r="D9" s="94" t="s">
        <v>19</v>
      </c>
      <c r="E9" s="95" t="s">
        <v>73</v>
      </c>
      <c r="F9" s="97" t="s">
        <v>74</v>
      </c>
    </row>
    <row r="10" spans="2:6" ht="46.3" x14ac:dyDescent="0.35">
      <c r="B10" s="397"/>
      <c r="C10" s="399"/>
      <c r="D10" s="94" t="s">
        <v>20</v>
      </c>
      <c r="E10" s="95" t="s">
        <v>75</v>
      </c>
      <c r="F10" s="97" t="s">
        <v>74</v>
      </c>
    </row>
    <row r="11" spans="2:6" ht="30.9" x14ac:dyDescent="0.35">
      <c r="B11" s="397"/>
      <c r="C11" s="399" t="s">
        <v>21</v>
      </c>
      <c r="D11" s="94" t="s">
        <v>22</v>
      </c>
      <c r="E11" s="95" t="s">
        <v>76</v>
      </c>
      <c r="F11" s="97" t="s">
        <v>74</v>
      </c>
    </row>
    <row r="12" spans="2:6" ht="46.3" x14ac:dyDescent="0.35">
      <c r="B12" s="397"/>
      <c r="C12" s="399"/>
      <c r="D12" s="94" t="s">
        <v>23</v>
      </c>
      <c r="E12" s="95" t="s">
        <v>77</v>
      </c>
      <c r="F12" s="97" t="s">
        <v>74</v>
      </c>
    </row>
    <row r="13" spans="2:6" ht="30.9" x14ac:dyDescent="0.35">
      <c r="B13" s="397"/>
      <c r="C13" s="399" t="s">
        <v>24</v>
      </c>
      <c r="D13" s="94" t="s">
        <v>119</v>
      </c>
      <c r="E13" s="95" t="s">
        <v>122</v>
      </c>
      <c r="F13" s="97" t="s">
        <v>74</v>
      </c>
    </row>
    <row r="14" spans="2:6" ht="15.9" thickBot="1" x14ac:dyDescent="0.4">
      <c r="B14" s="400"/>
      <c r="C14" s="401"/>
      <c r="D14" s="98" t="s">
        <v>120</v>
      </c>
      <c r="E14" s="99" t="s">
        <v>121</v>
      </c>
      <c r="F14" s="100" t="s">
        <v>74</v>
      </c>
    </row>
    <row r="15" spans="2:6" ht="49.5" customHeight="1" x14ac:dyDescent="0.35">
      <c r="B15" s="393" t="s">
        <v>159</v>
      </c>
      <c r="C15" s="393"/>
      <c r="D15" s="393"/>
      <c r="E15" s="393"/>
      <c r="F15" s="393"/>
    </row>
    <row r="16" spans="2:6" ht="27" customHeight="1" x14ac:dyDescent="0.35">
      <c r="B16" s="101"/>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topLeftCell="A4" workbookViewId="0">
      <selection activeCell="B13" sqref="B13:B19"/>
    </sheetView>
  </sheetViews>
  <sheetFormatPr baseColWidth="10" defaultRowHeight="14.6" x14ac:dyDescent="0.4"/>
  <sheetData>
    <row r="2" spans="2:5" x14ac:dyDescent="0.4">
      <c r="B2" t="s">
        <v>31</v>
      </c>
      <c r="E2" t="s">
        <v>133</v>
      </c>
    </row>
    <row r="3" spans="2:5" x14ac:dyDescent="0.4">
      <c r="B3" t="s">
        <v>32</v>
      </c>
      <c r="E3" t="s">
        <v>132</v>
      </c>
    </row>
    <row r="4" spans="2:5" x14ac:dyDescent="0.4">
      <c r="B4" t="s">
        <v>137</v>
      </c>
      <c r="E4" t="s">
        <v>134</v>
      </c>
    </row>
    <row r="5" spans="2:5" x14ac:dyDescent="0.4">
      <c r="B5" t="s">
        <v>136</v>
      </c>
    </row>
    <row r="8" spans="2:5" x14ac:dyDescent="0.4">
      <c r="B8" t="s">
        <v>86</v>
      </c>
    </row>
    <row r="9" spans="2:5" x14ac:dyDescent="0.4">
      <c r="B9" t="s">
        <v>40</v>
      </c>
    </row>
    <row r="10" spans="2:5" x14ac:dyDescent="0.4">
      <c r="B10" t="s">
        <v>41</v>
      </c>
    </row>
    <row r="13" spans="2:5" x14ac:dyDescent="0.4">
      <c r="B13" t="s">
        <v>129</v>
      </c>
    </row>
    <row r="14" spans="2:5" x14ac:dyDescent="0.4">
      <c r="B14" t="s">
        <v>123</v>
      </c>
    </row>
    <row r="15" spans="2:5" x14ac:dyDescent="0.4">
      <c r="B15" t="s">
        <v>126</v>
      </c>
    </row>
    <row r="16" spans="2:5" x14ac:dyDescent="0.4">
      <c r="B16" t="s">
        <v>124</v>
      </c>
    </row>
    <row r="17" spans="2:2" x14ac:dyDescent="0.4">
      <c r="B17" t="s">
        <v>125</v>
      </c>
    </row>
    <row r="18" spans="2:2" x14ac:dyDescent="0.4">
      <c r="B18" t="s">
        <v>127</v>
      </c>
    </row>
    <row r="19" spans="2:2" x14ac:dyDescent="0.4">
      <c r="B19" t="s">
        <v>128</v>
      </c>
    </row>
  </sheetData>
  <sortState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ColWidth="11.3828125" defaultRowHeight="12.9" x14ac:dyDescent="0.35"/>
  <cols>
    <col min="1" max="1" width="32.84375" style="9" customWidth="1"/>
    <col min="2" max="16384" width="11.3828125" style="9"/>
  </cols>
  <sheetData>
    <row r="3" spans="1:1" x14ac:dyDescent="0.35">
      <c r="A3" s="10" t="s">
        <v>14</v>
      </c>
    </row>
    <row r="4" spans="1:1" x14ac:dyDescent="0.35">
      <c r="A4" s="10" t="s">
        <v>15</v>
      </c>
    </row>
    <row r="5" spans="1:1" x14ac:dyDescent="0.35">
      <c r="A5" s="10" t="s">
        <v>16</v>
      </c>
    </row>
    <row r="6" spans="1:1" x14ac:dyDescent="0.35">
      <c r="A6" s="10" t="s">
        <v>10</v>
      </c>
    </row>
    <row r="7" spans="1:1" x14ac:dyDescent="0.35">
      <c r="A7" s="10" t="s">
        <v>9</v>
      </c>
    </row>
    <row r="8" spans="1:1" x14ac:dyDescent="0.35">
      <c r="A8" s="10" t="s">
        <v>19</v>
      </c>
    </row>
    <row r="9" spans="1:1" x14ac:dyDescent="0.35">
      <c r="A9" s="10" t="s">
        <v>20</v>
      </c>
    </row>
    <row r="10" spans="1:1" x14ac:dyDescent="0.35">
      <c r="A10" s="10" t="s">
        <v>22</v>
      </c>
    </row>
    <row r="11" spans="1:1" x14ac:dyDescent="0.35">
      <c r="A11" s="10" t="s">
        <v>23</v>
      </c>
    </row>
    <row r="12" spans="1:1" x14ac:dyDescent="0.35">
      <c r="A12" s="10" t="s">
        <v>25</v>
      </c>
    </row>
    <row r="13" spans="1:1" x14ac:dyDescent="0.35">
      <c r="A13" s="10" t="s">
        <v>26</v>
      </c>
    </row>
    <row r="14" spans="1:1" x14ac:dyDescent="0.35">
      <c r="A14" s="10" t="s">
        <v>27</v>
      </c>
    </row>
    <row r="16" spans="1:1" x14ac:dyDescent="0.35">
      <c r="A16" s="10" t="s">
        <v>30</v>
      </c>
    </row>
    <row r="17" spans="1:1" x14ac:dyDescent="0.35">
      <c r="A17" s="10" t="s">
        <v>31</v>
      </c>
    </row>
    <row r="18" spans="1:1" x14ac:dyDescent="0.35">
      <c r="A18" s="10" t="s">
        <v>32</v>
      </c>
    </row>
    <row r="20" spans="1:1" x14ac:dyDescent="0.35">
      <c r="A20" s="10" t="s">
        <v>40</v>
      </c>
    </row>
    <row r="21" spans="1:1" x14ac:dyDescent="0.35">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Quality Consultoría y Capacitación E.U</cp:lastModifiedBy>
  <cp:lastPrinted>2020-05-13T01:12:22Z</cp:lastPrinted>
  <dcterms:created xsi:type="dcterms:W3CDTF">2020-03-24T23:12:47Z</dcterms:created>
  <dcterms:modified xsi:type="dcterms:W3CDTF">2023-07-28T14:09:33Z</dcterms:modified>
</cp:coreProperties>
</file>