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T10" i="1" l="1"/>
  <c r="K30" i="1"/>
  <c r="K20" i="1"/>
  <c r="K22" i="1"/>
  <c r="K27" i="1"/>
  <c r="K37" i="1"/>
  <c r="K43" i="1"/>
  <c r="K31" i="1"/>
  <c r="K33" i="1"/>
  <c r="K50" i="1"/>
  <c r="K39" i="1"/>
  <c r="K14" i="1"/>
  <c r="K38" i="1"/>
  <c r="K52" i="1"/>
  <c r="K34" i="1"/>
  <c r="K54" i="1"/>
  <c r="K51" i="1"/>
  <c r="K15" i="1"/>
  <c r="K57" i="1"/>
  <c r="K42" i="1"/>
  <c r="K40" i="1"/>
  <c r="K58" i="1"/>
  <c r="K28" i="1"/>
  <c r="K21" i="1"/>
  <c r="K48" i="1"/>
  <c r="K24" i="1"/>
  <c r="K61" i="1"/>
  <c r="K12" i="1"/>
  <c r="K45" i="1"/>
  <c r="K63" i="1"/>
  <c r="K64" i="1"/>
  <c r="K60" i="1"/>
  <c r="K26" i="1"/>
  <c r="K19" i="1"/>
  <c r="K62" i="1"/>
  <c r="K18" i="1"/>
  <c r="K25" i="1"/>
  <c r="K13" i="1"/>
  <c r="K49" i="1"/>
  <c r="K16" i="1"/>
  <c r="K46" i="1"/>
  <c r="K55" i="1"/>
  <c r="K36" i="1"/>
  <c r="K44" i="1"/>
  <c r="K32" i="1"/>
  <c r="K56" i="1"/>
  <c r="F221" i="13" l="1"/>
  <c r="F211" i="13"/>
  <c r="F212" i="13"/>
  <c r="F213" i="13"/>
  <c r="F214" i="13"/>
  <c r="F215" i="13"/>
  <c r="F216" i="13"/>
  <c r="F217" i="13"/>
  <c r="F218" i="13"/>
  <c r="F219" i="13"/>
  <c r="F220" i="13"/>
  <c r="F210" i="13"/>
  <c r="B221" i="13" a="1"/>
  <c r="B221" i="13" l="1"/>
  <c r="Q47" i="1"/>
  <c r="Q42" i="1"/>
  <c r="Q3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Q59" i="1"/>
  <c r="AB60" i="1" s="1"/>
  <c r="H59" i="1"/>
  <c r="I59" i="1" s="1"/>
  <c r="T58" i="1"/>
  <c r="Q58" i="1"/>
  <c r="T57" i="1"/>
  <c r="Q57" i="1"/>
  <c r="T56" i="1"/>
  <c r="Q56" i="1"/>
  <c r="T55" i="1"/>
  <c r="Q55" i="1"/>
  <c r="T54" i="1"/>
  <c r="Q54" i="1"/>
  <c r="T53" i="1"/>
  <c r="Q53" i="1"/>
  <c r="H53" i="1"/>
  <c r="I53" i="1" s="1"/>
  <c r="T52" i="1"/>
  <c r="Q52" i="1"/>
  <c r="T51" i="1"/>
  <c r="Q51" i="1"/>
  <c r="T50" i="1"/>
  <c r="Q50" i="1"/>
  <c r="T49" i="1"/>
  <c r="Q49" i="1"/>
  <c r="T48" i="1"/>
  <c r="Q48" i="1"/>
  <c r="AB48" i="1" s="1"/>
  <c r="T47" i="1"/>
  <c r="H47" i="1"/>
  <c r="I47" i="1" s="1"/>
  <c r="T46" i="1"/>
  <c r="Q46" i="1"/>
  <c r="T45" i="1"/>
  <c r="Q45" i="1"/>
  <c r="T44" i="1"/>
  <c r="Q44" i="1"/>
  <c r="T43" i="1"/>
  <c r="Q43" i="1"/>
  <c r="T42" i="1"/>
  <c r="T41" i="1"/>
  <c r="Q41" i="1"/>
  <c r="AB42" i="1" s="1"/>
  <c r="H41" i="1"/>
  <c r="I41" i="1" s="1"/>
  <c r="T40" i="1"/>
  <c r="Q40" i="1"/>
  <c r="T39" i="1"/>
  <c r="Q39" i="1"/>
  <c r="T38" i="1"/>
  <c r="Q38" i="1"/>
  <c r="T37" i="1"/>
  <c r="Q37" i="1"/>
  <c r="T36" i="1"/>
  <c r="T35" i="1"/>
  <c r="Q35" i="1"/>
  <c r="AB36" i="1" s="1"/>
  <c r="H35" i="1"/>
  <c r="I35" i="1" s="1"/>
  <c r="T34" i="1"/>
  <c r="Q34" i="1"/>
  <c r="T33" i="1"/>
  <c r="Q33" i="1"/>
  <c r="T32" i="1"/>
  <c r="Q32" i="1"/>
  <c r="T31" i="1"/>
  <c r="Q31" i="1"/>
  <c r="T30" i="1"/>
  <c r="Q30" i="1"/>
  <c r="T29" i="1"/>
  <c r="Q29" i="1"/>
  <c r="H29" i="1"/>
  <c r="I29" i="1" s="1"/>
  <c r="T28" i="1"/>
  <c r="Q28" i="1"/>
  <c r="T27" i="1"/>
  <c r="Q27" i="1"/>
  <c r="T26" i="1"/>
  <c r="Q26" i="1"/>
  <c r="T25" i="1"/>
  <c r="Q25" i="1"/>
  <c r="T24" i="1"/>
  <c r="Q24" i="1"/>
  <c r="T23" i="1"/>
  <c r="Q23" i="1"/>
  <c r="H23" i="1"/>
  <c r="I23" i="1" s="1"/>
  <c r="T22" i="1"/>
  <c r="Q22" i="1"/>
  <c r="T21" i="1"/>
  <c r="Q21" i="1"/>
  <c r="T20" i="1"/>
  <c r="Q20" i="1"/>
  <c r="T19" i="1"/>
  <c r="Q19" i="1"/>
  <c r="T18" i="1"/>
  <c r="Q18" i="1"/>
  <c r="T17" i="1"/>
  <c r="Q17" i="1"/>
  <c r="AB18" i="1" s="1"/>
  <c r="H17" i="1"/>
  <c r="I17" i="1" s="1"/>
  <c r="H11" i="1"/>
  <c r="T16" i="1"/>
  <c r="Q16" i="1"/>
  <c r="T15" i="1"/>
  <c r="Q15" i="1"/>
  <c r="T14" i="1"/>
  <c r="Q14" i="1"/>
  <c r="T13" i="1"/>
  <c r="Q13" i="1"/>
  <c r="T12" i="1"/>
  <c r="Q12" i="1"/>
  <c r="T11" i="1"/>
  <c r="Q11" i="1"/>
  <c r="AB24" i="1" l="1"/>
  <c r="AB12" i="1"/>
  <c r="AB30" i="1"/>
  <c r="AB54" i="1"/>
  <c r="AB45" i="1"/>
  <c r="AA45" i="1" s="1"/>
  <c r="AB46" i="1"/>
  <c r="AA46" i="1" s="1"/>
  <c r="I11" i="1"/>
  <c r="X59" i="1"/>
  <c r="X53" i="1"/>
  <c r="X47" i="1"/>
  <c r="X41" i="1"/>
  <c r="X45" i="1"/>
  <c r="X46" i="1"/>
  <c r="X35" i="1"/>
  <c r="X29" i="1"/>
  <c r="X23" i="1"/>
  <c r="X17" i="1"/>
  <c r="X11" i="1"/>
  <c r="Y59" i="1" l="1"/>
  <c r="Z59" i="1"/>
  <c r="X60" i="1" s="1"/>
  <c r="Y60" i="1" s="1"/>
  <c r="Y53" i="1"/>
  <c r="Z53" i="1"/>
  <c r="X54" i="1" s="1"/>
  <c r="Z54" i="1" s="1"/>
  <c r="X55" i="1" s="1"/>
  <c r="Y47" i="1"/>
  <c r="Z47" i="1"/>
  <c r="X48" i="1" s="1"/>
  <c r="Z48" i="1" s="1"/>
  <c r="X49" i="1" s="1"/>
  <c r="Y46" i="1"/>
  <c r="Z46" i="1"/>
  <c r="Y45" i="1"/>
  <c r="Z45" i="1"/>
  <c r="Y41" i="1"/>
  <c r="Z41" i="1"/>
  <c r="Y35" i="1"/>
  <c r="Z35" i="1"/>
  <c r="X36" i="1" s="1"/>
  <c r="Z36" i="1" s="1"/>
  <c r="X37" i="1" s="1"/>
  <c r="Y29" i="1"/>
  <c r="Z29" i="1"/>
  <c r="Y23" i="1"/>
  <c r="Z23" i="1"/>
  <c r="X24" i="1" s="1"/>
  <c r="Z24" i="1" s="1"/>
  <c r="X25" i="1" s="1"/>
  <c r="Y25" i="1" s="1"/>
  <c r="Y17" i="1"/>
  <c r="Z17" i="1"/>
  <c r="X18" i="1" s="1"/>
  <c r="Y18" i="1" s="1"/>
  <c r="Y11" i="1"/>
  <c r="Z11" i="1"/>
  <c r="X12" i="1" s="1"/>
  <c r="Y54" i="1" l="1"/>
  <c r="Y48" i="1"/>
  <c r="Z18" i="1"/>
  <c r="X19" i="1" s="1"/>
  <c r="Y19" i="1" s="1"/>
  <c r="Y36" i="1"/>
  <c r="Y24" i="1"/>
  <c r="Y37" i="1"/>
  <c r="Z37" i="1"/>
  <c r="Z55" i="1"/>
  <c r="X56" i="1" s="1"/>
  <c r="Y55" i="1"/>
  <c r="Z49" i="1"/>
  <c r="X50" i="1" s="1"/>
  <c r="Y49" i="1"/>
  <c r="Z60" i="1"/>
  <c r="X61" i="1" s="1"/>
  <c r="X30" i="1"/>
  <c r="X42" i="1"/>
  <c r="X43" i="1"/>
  <c r="Z2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45" i="1"/>
  <c r="AC46" i="1"/>
  <c r="Y56" i="1" l="1"/>
  <c r="Z56" i="1"/>
  <c r="Y50" i="1"/>
  <c r="Z50" i="1"/>
  <c r="X51" i="1" s="1"/>
  <c r="Z19" i="1"/>
  <c r="X20" i="1" s="1"/>
  <c r="Z20" i="1" s="1"/>
  <c r="Y43" i="1"/>
  <c r="Z43" i="1"/>
  <c r="X44" i="1" s="1"/>
  <c r="Y61" i="1"/>
  <c r="Z61" i="1"/>
  <c r="X62" i="1" s="1"/>
  <c r="Y42" i="1"/>
  <c r="Z42" i="1"/>
  <c r="X38" i="1"/>
  <c r="Y30" i="1"/>
  <c r="Z30" i="1"/>
  <c r="X31" i="1" s="1"/>
  <c r="Y31" i="1" s="1"/>
  <c r="X27" i="1"/>
  <c r="Y27" i="1" s="1"/>
  <c r="X26" i="1"/>
  <c r="Y12" i="1"/>
  <c r="Z12" i="1"/>
  <c r="X13" i="1" s="1"/>
  <c r="Y13" i="1" s="1"/>
  <c r="Z31" i="1" l="1"/>
  <c r="X32" i="1" s="1"/>
  <c r="Z32" i="1" s="1"/>
  <c r="X33" i="1" s="1"/>
  <c r="Y51" i="1"/>
  <c r="Z51" i="1"/>
  <c r="X52" i="1" s="1"/>
  <c r="X57" i="1"/>
  <c r="X58" i="1"/>
  <c r="Y20" i="1"/>
  <c r="Y38" i="1"/>
  <c r="Z38" i="1"/>
  <c r="X39" i="1" s="1"/>
  <c r="Y39" i="1" s="1"/>
  <c r="Y32" i="1"/>
  <c r="Y44" i="1"/>
  <c r="Z44" i="1"/>
  <c r="X21" i="1"/>
  <c r="Z62" i="1"/>
  <c r="Y62" i="1"/>
  <c r="Y26" i="1"/>
  <c r="Z26" i="1"/>
  <c r="Z27" i="1"/>
  <c r="X28" i="1" s="1"/>
  <c r="Z13" i="1"/>
  <c r="X14" i="1" s="1"/>
  <c r="Y14" i="1" s="1"/>
  <c r="Y58" i="1" l="1"/>
  <c r="Z58" i="1"/>
  <c r="Y57" i="1"/>
  <c r="Z57" i="1"/>
  <c r="Y52" i="1"/>
  <c r="Z52" i="1"/>
  <c r="X63" i="1"/>
  <c r="X64" i="1"/>
  <c r="Z39" i="1"/>
  <c r="X40" i="1" s="1"/>
  <c r="Y40" i="1" s="1"/>
  <c r="Z33" i="1"/>
  <c r="X34" i="1" s="1"/>
  <c r="Y33" i="1"/>
  <c r="Y21" i="1"/>
  <c r="Z21" i="1"/>
  <c r="X22" i="1" s="1"/>
  <c r="Y22" i="1" s="1"/>
  <c r="Y28" i="1"/>
  <c r="Z28" i="1"/>
  <c r="Z14" i="1"/>
  <c r="X15" i="1" s="1"/>
  <c r="Z15" i="1" s="1"/>
  <c r="X16" i="1" s="1"/>
  <c r="X10" i="1"/>
  <c r="Y64" i="1" l="1"/>
  <c r="Z64" i="1"/>
  <c r="Y63" i="1"/>
  <c r="Z63" i="1"/>
  <c r="Y34" i="1"/>
  <c r="Z34" i="1"/>
  <c r="Z40" i="1"/>
  <c r="Z22" i="1"/>
  <c r="Y15" i="1"/>
  <c r="Y16" i="1"/>
  <c r="Z16" i="1"/>
  <c r="AB23" i="1" l="1"/>
  <c r="AA23" i="1" s="1"/>
  <c r="AB61" i="1"/>
  <c r="AB53" i="1"/>
  <c r="AB35" i="1"/>
  <c r="AA35" i="1" s="1"/>
  <c r="AB47" i="1"/>
  <c r="AA47" i="1" s="1"/>
  <c r="AB11" i="1"/>
  <c r="AA11" i="1" s="1"/>
  <c r="AB17" i="1"/>
  <c r="AA17" i="1" s="1"/>
  <c r="AB41" i="1"/>
  <c r="AA41" i="1" s="1"/>
  <c r="AB29" i="1"/>
  <c r="AA29" i="1" s="1"/>
  <c r="J40" i="19" l="1"/>
  <c r="V30" i="19"/>
  <c r="AH20" i="19"/>
  <c r="J30" i="19"/>
  <c r="V20" i="19"/>
  <c r="AH10" i="19"/>
  <c r="P10" i="19"/>
  <c r="AB50" i="19"/>
  <c r="J50" i="19"/>
  <c r="AB40" i="19"/>
  <c r="P30" i="19"/>
  <c r="V50" i="19"/>
  <c r="P50" i="19"/>
  <c r="AB10" i="19"/>
  <c r="AH30" i="19"/>
  <c r="AH40" i="19"/>
  <c r="J10" i="19"/>
  <c r="AB20" i="19"/>
  <c r="AH50" i="19"/>
  <c r="AC29" i="1"/>
  <c r="V10" i="19"/>
  <c r="P20" i="19"/>
  <c r="J20" i="19"/>
  <c r="P40" i="19"/>
  <c r="V40" i="19"/>
  <c r="AB30" i="19"/>
  <c r="J11" i="19"/>
  <c r="V11" i="19"/>
  <c r="AB21" i="19"/>
  <c r="P31" i="19"/>
  <c r="J31" i="19"/>
  <c r="AB41" i="19"/>
  <c r="AC35" i="1"/>
  <c r="AH41" i="19"/>
  <c r="P41" i="19"/>
  <c r="J21" i="19"/>
  <c r="AB31" i="19"/>
  <c r="AB51" i="19"/>
  <c r="P21" i="19"/>
  <c r="V41" i="19"/>
  <c r="V31" i="19"/>
  <c r="AH21" i="19"/>
  <c r="AB11" i="19"/>
  <c r="P51" i="19"/>
  <c r="V21" i="19"/>
  <c r="AH31" i="19"/>
  <c r="V51" i="19"/>
  <c r="J51" i="19"/>
  <c r="AH51" i="19"/>
  <c r="AH11" i="19"/>
  <c r="J41" i="19"/>
  <c r="P11" i="19"/>
  <c r="AA18" i="1"/>
  <c r="AB19" i="1"/>
  <c r="J47" i="19"/>
  <c r="V27" i="19"/>
  <c r="AH7" i="19"/>
  <c r="P47" i="19"/>
  <c r="AB27" i="19"/>
  <c r="J17" i="19"/>
  <c r="V47" i="19"/>
  <c r="J37" i="19"/>
  <c r="AC11" i="1"/>
  <c r="AB37" i="19"/>
  <c r="J27" i="19"/>
  <c r="V7" i="19"/>
  <c r="AH37" i="19"/>
  <c r="P27" i="19"/>
  <c r="AB7" i="19"/>
  <c r="P17" i="19"/>
  <c r="V17" i="19"/>
  <c r="AH47" i="19"/>
  <c r="P37" i="19"/>
  <c r="AB17" i="19"/>
  <c r="J7" i="19"/>
  <c r="V37" i="19"/>
  <c r="AH17" i="19"/>
  <c r="P7" i="19"/>
  <c r="AH27" i="19"/>
  <c r="AB47" i="19"/>
  <c r="AC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3" i="1"/>
  <c r="AA60" i="1"/>
  <c r="AC2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7"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1" i="1"/>
  <c r="AB62" i="1"/>
  <c r="AB31" i="1"/>
  <c r="AA30" i="1"/>
  <c r="AA36" i="1"/>
  <c r="AB37" i="1"/>
  <c r="AA37" i="1" s="1"/>
  <c r="AB38" i="1"/>
  <c r="V32" i="19"/>
  <c r="P42" i="19"/>
  <c r="J12" i="19"/>
  <c r="J32" i="19"/>
  <c r="AB52" i="19"/>
  <c r="AC41" i="1"/>
  <c r="J22" i="19"/>
  <c r="V22" i="19"/>
  <c r="J52" i="19"/>
  <c r="AH12" i="19"/>
  <c r="J42" i="19"/>
  <c r="AH42" i="19"/>
  <c r="P32" i="19"/>
  <c r="AB12" i="19"/>
  <c r="AH32" i="19"/>
  <c r="AB32" i="19"/>
  <c r="AB42" i="19"/>
  <c r="V42" i="19"/>
  <c r="V12" i="19"/>
  <c r="V52" i="19"/>
  <c r="AB22" i="19"/>
  <c r="AH52" i="19"/>
  <c r="AH22" i="19"/>
  <c r="P22" i="19"/>
  <c r="P12" i="19"/>
  <c r="P52" i="19"/>
  <c r="AB43" i="1"/>
  <c r="AA43" i="1" s="1"/>
  <c r="AB44" i="1"/>
  <c r="AA44" i="1" s="1"/>
  <c r="AA42" i="1"/>
  <c r="AB13" i="1"/>
  <c r="AA12" i="1"/>
  <c r="AA48" i="1"/>
  <c r="AB49" i="1"/>
  <c r="AA54" i="1"/>
  <c r="AB55" i="1"/>
  <c r="AA24" i="1"/>
  <c r="AB25" i="1"/>
  <c r="W37" i="19" l="1"/>
  <c r="AI7" i="19"/>
  <c r="W17" i="19"/>
  <c r="W27" i="19"/>
  <c r="Q47" i="19"/>
  <c r="W7" i="19"/>
  <c r="AI17" i="19"/>
  <c r="K47" i="19"/>
  <c r="AI47" i="19"/>
  <c r="Q27" i="19"/>
  <c r="AC27" i="19"/>
  <c r="AC47" i="19"/>
  <c r="AC37" i="19"/>
  <c r="AI37" i="19"/>
  <c r="AC12" i="1"/>
  <c r="AC17" i="19"/>
  <c r="K37" i="19"/>
  <c r="AC7" i="19"/>
  <c r="W47" i="19"/>
  <c r="Q37" i="19"/>
  <c r="AI27" i="19"/>
  <c r="Q7" i="19"/>
  <c r="K27" i="19"/>
  <c r="K17" i="19"/>
  <c r="K7" i="19"/>
  <c r="Q17" i="19"/>
  <c r="AA62" i="1"/>
  <c r="AB63" i="1"/>
  <c r="K35" i="19"/>
  <c r="AC25" i="19"/>
  <c r="K45" i="19"/>
  <c r="AI45" i="19"/>
  <c r="W45" i="19"/>
  <c r="Q35" i="19"/>
  <c r="K55" i="19"/>
  <c r="AC15" i="19"/>
  <c r="Q15" i="19"/>
  <c r="AC35" i="19"/>
  <c r="AI35" i="19"/>
  <c r="Q55" i="19"/>
  <c r="AI25" i="19"/>
  <c r="AC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36" i="1"/>
  <c r="AD55" i="19"/>
  <c r="R15" i="19"/>
  <c r="AJ35" i="19"/>
  <c r="AC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3" i="1"/>
  <c r="AD12" i="19"/>
  <c r="AD32" i="19"/>
  <c r="AD22" i="19"/>
  <c r="X52" i="19"/>
  <c r="AD52" i="19"/>
  <c r="L42" i="19"/>
  <c r="R42" i="19"/>
  <c r="AJ21" i="19"/>
  <c r="AD31" i="19"/>
  <c r="R21" i="19"/>
  <c r="AD41" i="19"/>
  <c r="AJ11" i="19"/>
  <c r="AJ51" i="19"/>
  <c r="AC37" i="1"/>
  <c r="L41" i="19"/>
  <c r="AD11" i="19"/>
  <c r="L21" i="19"/>
  <c r="L11" i="19"/>
  <c r="X51" i="19"/>
  <c r="X21" i="19"/>
  <c r="R11" i="19"/>
  <c r="R31" i="19"/>
  <c r="AJ41" i="19"/>
  <c r="L31" i="19"/>
  <c r="R51" i="19"/>
  <c r="X31" i="19"/>
  <c r="X11" i="19"/>
  <c r="X41" i="19"/>
  <c r="AJ31" i="19"/>
  <c r="AD51" i="19"/>
  <c r="R41" i="19"/>
  <c r="AD21" i="19"/>
  <c r="L51" i="19"/>
  <c r="AB14" i="1"/>
  <c r="AA13" i="1"/>
  <c r="AA25" i="1"/>
  <c r="AB26" i="1"/>
  <c r="AA49" i="1"/>
  <c r="AB50" i="1"/>
  <c r="K42" i="19"/>
  <c r="AC32" i="19"/>
  <c r="W42" i="19"/>
  <c r="AI52" i="19"/>
  <c r="K22" i="19"/>
  <c r="Q32" i="19"/>
  <c r="AI12" i="19"/>
  <c r="AC52" i="19"/>
  <c r="Q42" i="19"/>
  <c r="AC42" i="19"/>
  <c r="K12" i="19"/>
  <c r="Q22" i="19"/>
  <c r="W52" i="19"/>
  <c r="AI42" i="19"/>
  <c r="W32" i="19"/>
  <c r="AI22" i="19"/>
  <c r="W12" i="19"/>
  <c r="AI32" i="19"/>
  <c r="AC12" i="19"/>
  <c r="Q12" i="19"/>
  <c r="Q52" i="19"/>
  <c r="AC42" i="1"/>
  <c r="K32" i="19"/>
  <c r="W22" i="19"/>
  <c r="K52" i="19"/>
  <c r="AC22" i="19"/>
  <c r="AC40" i="19"/>
  <c r="W10" i="19"/>
  <c r="AC50" i="19"/>
  <c r="Q10" i="19"/>
  <c r="Q30" i="19"/>
  <c r="W50" i="19"/>
  <c r="K40" i="19"/>
  <c r="Q50" i="19"/>
  <c r="W20" i="19"/>
  <c r="AC3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0" i="1"/>
  <c r="AA19" i="1"/>
  <c r="AA55" i="1"/>
  <c r="AB56" i="1"/>
  <c r="K39" i="19"/>
  <c r="AC39" i="19"/>
  <c r="W29" i="19"/>
  <c r="AI49" i="19"/>
  <c r="W9" i="19"/>
  <c r="AC19" i="19"/>
  <c r="Q49" i="19"/>
  <c r="W49" i="19"/>
  <c r="AC9" i="19"/>
  <c r="AI9" i="19"/>
  <c r="Q29" i="19"/>
  <c r="W39" i="19"/>
  <c r="Q39" i="19"/>
  <c r="AC2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48" i="1"/>
  <c r="Q33" i="19"/>
  <c r="AI23" i="19"/>
  <c r="K53" i="19"/>
  <c r="AC23" i="19"/>
  <c r="AC13" i="19"/>
  <c r="W23" i="19"/>
  <c r="W33" i="19"/>
  <c r="Q13" i="19"/>
  <c r="W13" i="19"/>
  <c r="AI13" i="19"/>
  <c r="Q43" i="19"/>
  <c r="Q23" i="19"/>
  <c r="W53" i="19"/>
  <c r="M12" i="19"/>
  <c r="AK42" i="19"/>
  <c r="AE32" i="19"/>
  <c r="AC44" i="1"/>
  <c r="M52" i="19"/>
  <c r="S12" i="19"/>
  <c r="M32" i="19"/>
  <c r="S52" i="19"/>
  <c r="Y52" i="19"/>
  <c r="Y42" i="19"/>
  <c r="AK12" i="19"/>
  <c r="S22" i="19"/>
  <c r="AE12" i="19"/>
  <c r="Y22" i="19"/>
  <c r="S32" i="19"/>
  <c r="AK52" i="19"/>
  <c r="M22" i="19"/>
  <c r="AK32" i="19"/>
  <c r="AE22" i="19"/>
  <c r="AE42" i="19"/>
  <c r="Y32" i="19"/>
  <c r="M42" i="19"/>
  <c r="Y12" i="19"/>
  <c r="AE52" i="19"/>
  <c r="AK22" i="19"/>
  <c r="S42" i="19"/>
  <c r="AA38" i="1"/>
  <c r="AB40" i="1"/>
  <c r="AA40" i="1" s="1"/>
  <c r="AB39" i="1"/>
  <c r="AA39" i="1" s="1"/>
  <c r="AA31" i="1"/>
  <c r="AB3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8" i="1"/>
  <c r="R40" i="19" l="1"/>
  <c r="AD10" i="19"/>
  <c r="X40" i="19"/>
  <c r="AJ10" i="19"/>
  <c r="R50" i="19"/>
  <c r="X10" i="19"/>
  <c r="R30" i="19"/>
  <c r="AC31" i="1"/>
  <c r="L10" i="19"/>
  <c r="L50" i="19"/>
  <c r="AJ20" i="19"/>
  <c r="AJ40" i="19"/>
  <c r="AD30" i="19"/>
  <c r="R20" i="19"/>
  <c r="AD50" i="19"/>
  <c r="AJ30" i="19"/>
  <c r="AJ50" i="19"/>
  <c r="X30" i="19"/>
  <c r="AD20" i="19"/>
  <c r="L40" i="19"/>
  <c r="X50" i="19"/>
  <c r="X20" i="19"/>
  <c r="AD40" i="19"/>
  <c r="R10" i="19"/>
  <c r="L30" i="19"/>
  <c r="L20" i="19"/>
  <c r="AA50" i="1"/>
  <c r="AB51" i="1"/>
  <c r="AA63" i="1"/>
  <c r="AB64" i="1"/>
  <c r="AA64" i="1" s="1"/>
  <c r="AD47" i="19"/>
  <c r="AJ27" i="19"/>
  <c r="AD27" i="19"/>
  <c r="AJ7" i="19"/>
  <c r="AJ37" i="19"/>
  <c r="L27" i="19"/>
  <c r="AD17" i="19"/>
  <c r="L37" i="19"/>
  <c r="R17" i="19"/>
  <c r="AJ17" i="19"/>
  <c r="X7" i="19"/>
  <c r="X47" i="19"/>
  <c r="L7" i="19"/>
  <c r="L17" i="19"/>
  <c r="R27" i="19"/>
  <c r="X27" i="19"/>
  <c r="R7" i="19"/>
  <c r="X17" i="19"/>
  <c r="AJ47" i="19"/>
  <c r="L47" i="19"/>
  <c r="R37" i="19"/>
  <c r="AD7" i="19"/>
  <c r="X37" i="19"/>
  <c r="AC13" i="1"/>
  <c r="R47" i="19"/>
  <c r="AD37" i="19"/>
  <c r="AB21" i="1"/>
  <c r="AA21" i="1" s="1"/>
  <c r="AA20" i="1"/>
  <c r="AB22" i="1"/>
  <c r="AA22" i="1" s="1"/>
  <c r="AJ43" i="19"/>
  <c r="AD33" i="19"/>
  <c r="X33" i="19"/>
  <c r="X13" i="19"/>
  <c r="AD43" i="19"/>
  <c r="L43" i="19"/>
  <c r="AC49" i="1"/>
  <c r="X23" i="19"/>
  <c r="R33" i="19"/>
  <c r="R43" i="19"/>
  <c r="AD53" i="19"/>
  <c r="AJ13" i="19"/>
  <c r="R23" i="19"/>
  <c r="R13" i="19"/>
  <c r="AJ53" i="19"/>
  <c r="L33" i="19"/>
  <c r="L23" i="19"/>
  <c r="X43" i="19"/>
  <c r="X53" i="19"/>
  <c r="AD13" i="19"/>
  <c r="L53" i="19"/>
  <c r="L13" i="19"/>
  <c r="AD23" i="19"/>
  <c r="AJ33" i="19"/>
  <c r="AJ23" i="19"/>
  <c r="R53" i="19"/>
  <c r="AA14" i="1"/>
  <c r="AB15" i="1"/>
  <c r="M55" i="19"/>
  <c r="AK15" i="19"/>
  <c r="AE25" i="19"/>
  <c r="AC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19"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3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0" i="1"/>
  <c r="AG11" i="19"/>
  <c r="AM41" i="19"/>
  <c r="AA21" i="19"/>
  <c r="AA51" i="19"/>
  <c r="U51" i="19"/>
  <c r="U31" i="19"/>
  <c r="AA11" i="19"/>
  <c r="AG21" i="19"/>
  <c r="O31" i="19"/>
  <c r="AA56" i="1"/>
  <c r="AB57" i="1"/>
  <c r="AA26" i="1"/>
  <c r="AB27" i="1"/>
  <c r="AA27" i="1" s="1"/>
  <c r="AB28" i="1"/>
  <c r="AA2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2" i="1"/>
  <c r="AB33" i="1"/>
  <c r="AE11" i="19"/>
  <c r="Y41" i="19"/>
  <c r="M41" i="19"/>
  <c r="Y21" i="19"/>
  <c r="AK41" i="19"/>
  <c r="S31" i="19"/>
  <c r="M31" i="19"/>
  <c r="M51" i="19"/>
  <c r="Y51" i="19"/>
  <c r="AK21" i="19"/>
  <c r="AK31" i="19"/>
  <c r="Y11" i="19"/>
  <c r="AE41" i="19"/>
  <c r="AE21" i="19"/>
  <c r="S51" i="19"/>
  <c r="AE51" i="19"/>
  <c r="AK51" i="19"/>
  <c r="M21" i="19"/>
  <c r="AE31" i="19"/>
  <c r="AC38" i="1"/>
  <c r="S41" i="19"/>
  <c r="AK11" i="19"/>
  <c r="S11" i="19"/>
  <c r="Y31" i="19"/>
  <c r="S21" i="19"/>
  <c r="M11" i="19"/>
  <c r="L54" i="19"/>
  <c r="AJ14" i="19"/>
  <c r="AD44" i="19"/>
  <c r="X54" i="19"/>
  <c r="R14" i="19"/>
  <c r="AD24" i="19"/>
  <c r="AD34" i="19"/>
  <c r="R54" i="19"/>
  <c r="L34" i="19"/>
  <c r="AJ34" i="19"/>
  <c r="X24" i="19"/>
  <c r="AJ24" i="19"/>
  <c r="X44" i="19"/>
  <c r="R24" i="19"/>
  <c r="AC55" i="1"/>
  <c r="X34" i="19"/>
  <c r="L14" i="19"/>
  <c r="AD14" i="19"/>
  <c r="L44" i="19"/>
  <c r="R44" i="19"/>
  <c r="AD54" i="19"/>
  <c r="X14" i="19"/>
  <c r="AJ44" i="19"/>
  <c r="R34" i="19"/>
  <c r="AJ54" i="19"/>
  <c r="L24" i="19"/>
  <c r="AD29" i="19"/>
  <c r="AD19" i="19"/>
  <c r="R39" i="19"/>
  <c r="R9" i="19"/>
  <c r="X49" i="19"/>
  <c r="X9" i="19"/>
  <c r="AD39" i="19"/>
  <c r="R29" i="19"/>
  <c r="L49" i="19"/>
  <c r="X19" i="19"/>
  <c r="X29" i="19"/>
  <c r="X39" i="19"/>
  <c r="L9" i="19"/>
  <c r="AC25" i="1"/>
  <c r="AD9" i="19"/>
  <c r="AJ49" i="19"/>
  <c r="L39" i="19"/>
  <c r="R19" i="19"/>
  <c r="AJ39" i="19"/>
  <c r="AJ29" i="19"/>
  <c r="AJ19" i="19"/>
  <c r="AJ9" i="19"/>
  <c r="AD49" i="19"/>
  <c r="L19" i="19"/>
  <c r="L29" i="19"/>
  <c r="R49" i="19"/>
  <c r="AA33" i="1" l="1"/>
  <c r="AB34" i="1"/>
  <c r="AA34" i="1" s="1"/>
  <c r="AG39" i="19"/>
  <c r="AG29" i="19"/>
  <c r="AM19" i="19"/>
  <c r="O39" i="19"/>
  <c r="AC2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56" i="1"/>
  <c r="AE24" i="19"/>
  <c r="S14" i="19"/>
  <c r="AK17" i="19"/>
  <c r="S27" i="19"/>
  <c r="S37" i="19"/>
  <c r="AE27" i="19"/>
  <c r="Y47" i="19"/>
  <c r="S7" i="19"/>
  <c r="M17" i="19"/>
  <c r="AE17" i="19"/>
  <c r="AK27" i="19"/>
  <c r="Y7" i="19"/>
  <c r="Y37" i="19"/>
  <c r="AE37" i="19"/>
  <c r="Y27" i="19"/>
  <c r="M47" i="19"/>
  <c r="AC1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0" i="1"/>
  <c r="AE28" i="19"/>
  <c r="AA55" i="19"/>
  <c r="O45" i="19"/>
  <c r="AA15" i="19"/>
  <c r="AM55" i="19"/>
  <c r="O55" i="19"/>
  <c r="AG35" i="19"/>
  <c r="AM25" i="19"/>
  <c r="AM35" i="19"/>
  <c r="AA25" i="19"/>
  <c r="AM45" i="19"/>
  <c r="AG25" i="19"/>
  <c r="AA35" i="19"/>
  <c r="O25" i="19"/>
  <c r="U25" i="19"/>
  <c r="AG45" i="19"/>
  <c r="U35" i="19"/>
  <c r="AA45" i="19"/>
  <c r="AM15" i="19"/>
  <c r="U45" i="19"/>
  <c r="O35" i="19"/>
  <c r="O15" i="19"/>
  <c r="AC64" i="1"/>
  <c r="AG15" i="19"/>
  <c r="U15" i="19"/>
  <c r="AG55" i="19"/>
  <c r="U55" i="19"/>
  <c r="AE40" i="19"/>
  <c r="Y30" i="19"/>
  <c r="M20" i="19"/>
  <c r="AC3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7" i="1"/>
  <c r="T19" i="19"/>
  <c r="AL49" i="19"/>
  <c r="T29" i="19"/>
  <c r="AF29" i="19"/>
  <c r="T18" i="19"/>
  <c r="N48" i="19"/>
  <c r="N8" i="19"/>
  <c r="T28" i="19"/>
  <c r="AF38" i="19"/>
  <c r="Z28" i="19"/>
  <c r="Z18" i="19"/>
  <c r="AF8" i="19"/>
  <c r="AC21"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26" i="1"/>
  <c r="M9" i="19"/>
  <c r="Y29" i="19"/>
  <c r="AA51" i="1"/>
  <c r="AB52" i="1"/>
  <c r="AA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7" i="1"/>
  <c r="AB58" i="1"/>
  <c r="AA58" i="1" s="1"/>
  <c r="AB16" i="1"/>
  <c r="AA16" i="1" s="1"/>
  <c r="AA15" i="1"/>
  <c r="O8" i="19"/>
  <c r="AA48" i="19"/>
  <c r="AM38" i="19"/>
  <c r="U48" i="19"/>
  <c r="AA18" i="19"/>
  <c r="AG18" i="19"/>
  <c r="AG48" i="19"/>
  <c r="AM18" i="19"/>
  <c r="AA28" i="19"/>
  <c r="AG28" i="19"/>
  <c r="AA8" i="19"/>
  <c r="U18" i="19"/>
  <c r="AG38" i="19"/>
  <c r="U38" i="19"/>
  <c r="AM8" i="19"/>
  <c r="AA38" i="19"/>
  <c r="AM48" i="19"/>
  <c r="U28" i="19"/>
  <c r="O38" i="19"/>
  <c r="U8" i="19"/>
  <c r="AG8" i="19"/>
  <c r="AC22"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8" i="1"/>
  <c r="AA14" i="19"/>
  <c r="O54" i="19"/>
  <c r="U44" i="19"/>
  <c r="U43" i="19"/>
  <c r="U13" i="19"/>
  <c r="AM53" i="19"/>
  <c r="AA53" i="19"/>
  <c r="AA43" i="19"/>
  <c r="O53" i="19"/>
  <c r="O23" i="19"/>
  <c r="O13" i="19"/>
  <c r="AG43" i="19"/>
  <c r="U33" i="19"/>
  <c r="U23" i="19"/>
  <c r="AM13" i="19"/>
  <c r="AM23" i="19"/>
  <c r="AG13" i="19"/>
  <c r="AA23" i="19"/>
  <c r="AG33" i="19"/>
  <c r="AA33" i="19"/>
  <c r="AM33" i="19"/>
  <c r="AA13" i="19"/>
  <c r="AC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7" i="1"/>
  <c r="AF53" i="19"/>
  <c r="T43" i="19"/>
  <c r="Z53" i="19"/>
  <c r="N43" i="19"/>
  <c r="T23" i="19"/>
  <c r="AF43" i="19"/>
  <c r="Z13" i="19"/>
  <c r="Z43" i="19"/>
  <c r="AF23" i="19"/>
  <c r="AL13" i="19"/>
  <c r="Z23" i="19"/>
  <c r="AL43" i="19"/>
  <c r="AF13" i="19"/>
  <c r="AL23" i="19"/>
  <c r="N13" i="19"/>
  <c r="T33" i="19"/>
  <c r="AL53" i="19"/>
  <c r="N23" i="19"/>
  <c r="N53" i="19"/>
  <c r="AF33" i="19"/>
  <c r="N33" i="19"/>
  <c r="AC51" i="1"/>
  <c r="T53" i="19"/>
  <c r="AL33" i="19"/>
  <c r="T13" i="19"/>
  <c r="Z33" i="19"/>
  <c r="Z47" i="19"/>
  <c r="T7" i="19"/>
  <c r="AL37" i="19"/>
  <c r="T17" i="19"/>
  <c r="Z17" i="19"/>
  <c r="AF7" i="19"/>
  <c r="AF37" i="19"/>
  <c r="N17" i="19"/>
  <c r="AF27" i="19"/>
  <c r="AC1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16" i="1"/>
  <c r="AA17" i="19"/>
  <c r="O7" i="19"/>
  <c r="AA37" i="19"/>
  <c r="AA27" i="19"/>
  <c r="AM27" i="19"/>
  <c r="U17" i="19"/>
  <c r="U47" i="19"/>
  <c r="AG17" i="19"/>
  <c r="O47" i="19"/>
  <c r="Z40" i="19"/>
  <c r="AC3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P14" i="18" l="1"/>
  <c r="V22" i="18"/>
  <c r="V14" i="18"/>
  <c r="P22" i="18"/>
  <c r="V38" i="18"/>
  <c r="AH14" i="18"/>
  <c r="AH38" i="18"/>
  <c r="J14" i="18"/>
  <c r="AB22" i="18"/>
  <c r="V30" i="18"/>
  <c r="AB14" i="18"/>
  <c r="AB38" i="18"/>
  <c r="J30" i="18"/>
  <c r="P38" i="18"/>
  <c r="AB6" i="18"/>
  <c r="M10" i="1"/>
  <c r="AH30" i="18"/>
  <c r="J38" i="18"/>
  <c r="AH6" i="18"/>
  <c r="V6" i="18"/>
  <c r="AB30" i="18"/>
  <c r="J22" i="18"/>
  <c r="J6" i="18"/>
  <c r="P30" i="18"/>
  <c r="AH22" i="18"/>
  <c r="P6" i="18"/>
  <c r="N10" i="1"/>
  <c r="P16" i="19" l="1"/>
  <c r="P6" i="19"/>
  <c r="AH6" i="19"/>
  <c r="V46" i="19"/>
  <c r="AH46" i="19"/>
  <c r="AB46" i="19"/>
  <c r="J6" i="19"/>
  <c r="P46" i="19"/>
  <c r="AB26" i="19"/>
  <c r="AB16" i="19"/>
  <c r="AH26" i="19"/>
  <c r="J16" i="19"/>
  <c r="V26" i="19"/>
  <c r="AH36" i="19"/>
  <c r="P26" i="19"/>
  <c r="V16" i="19"/>
  <c r="V36" i="19"/>
  <c r="AH16" i="19"/>
  <c r="V6" i="19"/>
  <c r="AB36" i="19"/>
  <c r="AB6" i="19"/>
  <c r="P36" i="19"/>
  <c r="J36" i="19"/>
  <c r="J26" i="19"/>
  <c r="J46" i="19"/>
  <c r="B223" i="13"/>
  <c r="B222" i="13"/>
  <c r="K35" i="1" l="1"/>
  <c r="L35" i="1" s="1"/>
  <c r="K10" i="1"/>
  <c r="K41" i="1"/>
  <c r="L41" i="1" s="1"/>
  <c r="K53" i="1"/>
  <c r="L53" i="1" s="1"/>
  <c r="K59" i="1"/>
  <c r="L59" i="1" s="1"/>
  <c r="K23" i="1"/>
  <c r="L23" i="1" s="1"/>
  <c r="K29" i="1"/>
  <c r="L29" i="1" s="1"/>
  <c r="K17" i="1"/>
  <c r="L17" i="1" s="1"/>
  <c r="K11" i="1"/>
  <c r="L11" i="1" s="1"/>
  <c r="K47" i="1"/>
  <c r="L47" i="1" s="1"/>
  <c r="X6" i="18" l="1"/>
  <c r="R30" i="18"/>
  <c r="N11" i="1"/>
  <c r="L30" i="18"/>
  <c r="AD6" i="18"/>
  <c r="X30" i="18"/>
  <c r="L38" i="18"/>
  <c r="AJ30" i="18"/>
  <c r="X22" i="18"/>
  <c r="AD22" i="18"/>
  <c r="R38" i="18"/>
  <c r="AD30" i="18"/>
  <c r="L14" i="18"/>
  <c r="AD14" i="18"/>
  <c r="R22" i="18"/>
  <c r="X38" i="18"/>
  <c r="M11" i="1"/>
  <c r="AJ14" i="18"/>
  <c r="AJ38" i="18"/>
  <c r="L22" i="18"/>
  <c r="R6" i="18"/>
  <c r="L6" i="18"/>
  <c r="AD38" i="18"/>
  <c r="X14" i="18"/>
  <c r="R14" i="18"/>
  <c r="AJ22" i="18"/>
  <c r="AJ6" i="18"/>
  <c r="T14" i="18"/>
  <c r="T38" i="18"/>
  <c r="N17" i="1"/>
  <c r="AF38" i="18"/>
  <c r="AL22" i="18"/>
  <c r="Z22" i="18"/>
  <c r="Z14" i="18"/>
  <c r="AL38" i="18"/>
  <c r="T22" i="18"/>
  <c r="AF22" i="18"/>
  <c r="M17" i="1"/>
  <c r="T6" i="18"/>
  <c r="T30" i="18"/>
  <c r="Z38" i="18"/>
  <c r="N14" i="18"/>
  <c r="AL14" i="18"/>
  <c r="N6" i="18"/>
  <c r="N38" i="18"/>
  <c r="AF14" i="18"/>
  <c r="Z30" i="18"/>
  <c r="N30" i="18"/>
  <c r="Z6" i="18"/>
  <c r="N22" i="18"/>
  <c r="AF6" i="18"/>
  <c r="AL30" i="18"/>
  <c r="AF30" i="18"/>
  <c r="AL6" i="18"/>
  <c r="AF34" i="18"/>
  <c r="AL10" i="18"/>
  <c r="N18" i="18"/>
  <c r="N26" i="18"/>
  <c r="Z26" i="18"/>
  <c r="T10" i="18"/>
  <c r="T42" i="18"/>
  <c r="AF42" i="18"/>
  <c r="AL26" i="18"/>
  <c r="T26" i="18"/>
  <c r="AL18" i="18"/>
  <c r="AL34" i="18"/>
  <c r="N53" i="1"/>
  <c r="Z42" i="18"/>
  <c r="N42" i="18"/>
  <c r="AF26" i="18"/>
  <c r="AF10" i="18"/>
  <c r="N10" i="18"/>
  <c r="M53" i="1"/>
  <c r="AL42" i="18"/>
  <c r="T18" i="18"/>
  <c r="Z18" i="18"/>
  <c r="Z10" i="18"/>
  <c r="T34" i="18"/>
  <c r="AF18" i="18"/>
  <c r="Z34" i="18"/>
  <c r="N34" i="18"/>
  <c r="R24" i="18"/>
  <c r="R8" i="18"/>
  <c r="X40" i="18"/>
  <c r="X24" i="18"/>
  <c r="L40" i="18"/>
  <c r="X32" i="18"/>
  <c r="AD32" i="18"/>
  <c r="L8" i="18"/>
  <c r="AD24" i="18"/>
  <c r="N29" i="1"/>
  <c r="AJ8" i="18"/>
  <c r="X16" i="18"/>
  <c r="AJ40" i="18"/>
  <c r="AD16" i="18"/>
  <c r="R32" i="18"/>
  <c r="AJ32" i="18"/>
  <c r="L32" i="18"/>
  <c r="M29" i="1"/>
  <c r="L24" i="18"/>
  <c r="R16" i="18"/>
  <c r="L16" i="18"/>
  <c r="AJ16" i="18"/>
  <c r="AD8" i="18"/>
  <c r="X8" i="18"/>
  <c r="R40" i="18"/>
  <c r="AJ24" i="18"/>
  <c r="AD40" i="18"/>
  <c r="P34" i="18"/>
  <c r="P10" i="18"/>
  <c r="AH42" i="18"/>
  <c r="AB34" i="18"/>
  <c r="J10" i="18"/>
  <c r="P26" i="18"/>
  <c r="V18" i="18"/>
  <c r="AB18" i="18"/>
  <c r="V34" i="18"/>
  <c r="AB26" i="18"/>
  <c r="V10" i="18"/>
  <c r="AB10" i="18"/>
  <c r="J26" i="18"/>
  <c r="M41" i="1"/>
  <c r="AB42" i="18"/>
  <c r="P42" i="18"/>
  <c r="AH26" i="18"/>
  <c r="AH18" i="18"/>
  <c r="J18" i="18"/>
  <c r="AH10" i="18"/>
  <c r="J42" i="18"/>
  <c r="AH34" i="18"/>
  <c r="V42" i="18"/>
  <c r="V26" i="18"/>
  <c r="J34" i="18"/>
  <c r="N41" i="1"/>
  <c r="P18" i="18"/>
  <c r="AD26" i="18"/>
  <c r="X18" i="18"/>
  <c r="AJ10" i="18"/>
  <c r="M47" i="1"/>
  <c r="R34" i="18"/>
  <c r="R42" i="18"/>
  <c r="X42" i="18"/>
  <c r="L10" i="18"/>
  <c r="X34" i="18"/>
  <c r="AD42" i="18"/>
  <c r="L18" i="18"/>
  <c r="L34" i="18"/>
  <c r="X26" i="18"/>
  <c r="AD34" i="18"/>
  <c r="L42" i="18"/>
  <c r="X10" i="18"/>
  <c r="AJ34" i="18"/>
  <c r="AJ26" i="18"/>
  <c r="AJ42" i="18"/>
  <c r="AJ18" i="18"/>
  <c r="AD10" i="18"/>
  <c r="L26" i="18"/>
  <c r="R18" i="18"/>
  <c r="R26" i="18"/>
  <c r="AD18" i="18"/>
  <c r="R10" i="18"/>
  <c r="N47" i="1"/>
  <c r="AB40" i="18"/>
  <c r="M23" i="1"/>
  <c r="P24" i="18"/>
  <c r="V32" i="18"/>
  <c r="AH24" i="18"/>
  <c r="AB32" i="18"/>
  <c r="P8" i="18"/>
  <c r="AH32" i="18"/>
  <c r="J16" i="18"/>
  <c r="V40" i="18"/>
  <c r="AH16" i="18"/>
  <c r="AH8" i="18"/>
  <c r="AB8" i="18"/>
  <c r="N23" i="1"/>
  <c r="AB24" i="18"/>
  <c r="P32" i="18"/>
  <c r="P16" i="18"/>
  <c r="AB16" i="18"/>
  <c r="AH40" i="18"/>
  <c r="J24" i="18"/>
  <c r="J40" i="18"/>
  <c r="V16" i="18"/>
  <c r="V24" i="18"/>
  <c r="P40" i="18"/>
  <c r="V8" i="18"/>
  <c r="J8" i="18"/>
  <c r="J32" i="18"/>
  <c r="AH12" i="18"/>
  <c r="P28" i="18"/>
  <c r="P44" i="18"/>
  <c r="P36" i="18"/>
  <c r="AH36" i="18"/>
  <c r="AB20" i="18"/>
  <c r="V20" i="18"/>
  <c r="J20" i="18"/>
  <c r="N59" i="1"/>
  <c r="AB12" i="18"/>
  <c r="AB44" i="18"/>
  <c r="V12" i="18"/>
  <c r="AB36" i="18"/>
  <c r="M59" i="1"/>
  <c r="AB59" i="1" s="1"/>
  <c r="AA59" i="1" s="1"/>
  <c r="J44" i="18"/>
  <c r="P12" i="18"/>
  <c r="P20" i="18"/>
  <c r="V44" i="18"/>
  <c r="V28" i="18"/>
  <c r="AH28" i="18"/>
  <c r="J12" i="18"/>
  <c r="AB28" i="18"/>
  <c r="AH20" i="18"/>
  <c r="J36" i="18"/>
  <c r="J28" i="18"/>
  <c r="AH44" i="18"/>
  <c r="V36" i="18"/>
  <c r="AF32" i="18"/>
  <c r="AL8" i="18"/>
  <c r="T24" i="18"/>
  <c r="N16" i="18"/>
  <c r="N24" i="18"/>
  <c r="AF16" i="18"/>
  <c r="AL16" i="18"/>
  <c r="N8" i="18"/>
  <c r="T40" i="18"/>
  <c r="AF8" i="18"/>
  <c r="AL24" i="18"/>
  <c r="Z8" i="18"/>
  <c r="T32" i="18"/>
  <c r="AL32" i="18"/>
  <c r="N35" i="1"/>
  <c r="M35" i="1"/>
  <c r="T8" i="18"/>
  <c r="Z32" i="18"/>
  <c r="AL40" i="18"/>
  <c r="T16" i="18"/>
  <c r="N40" i="18"/>
  <c r="AF24" i="18"/>
  <c r="Z40" i="18"/>
  <c r="Z16" i="18"/>
  <c r="N32" i="18"/>
  <c r="Z24" i="18"/>
  <c r="AF40" i="18"/>
  <c r="V25" i="19" l="1"/>
  <c r="AH25" i="19"/>
  <c r="P45" i="19"/>
  <c r="J25" i="19"/>
  <c r="J55" i="19"/>
  <c r="V45" i="19"/>
  <c r="AH55" i="19"/>
  <c r="V15" i="19"/>
  <c r="AB35" i="19"/>
  <c r="AB55" i="19"/>
  <c r="P55" i="19"/>
  <c r="V55" i="19"/>
  <c r="AB45" i="19"/>
  <c r="AH45" i="19"/>
  <c r="P25" i="19"/>
  <c r="AH35" i="19"/>
  <c r="J15" i="19"/>
  <c r="AB15" i="19"/>
  <c r="J35" i="19"/>
  <c r="AH15" i="19"/>
  <c r="AC59" i="1"/>
  <c r="J45" i="19"/>
  <c r="P15" i="19"/>
  <c r="V35" i="19"/>
  <c r="AB25" i="19"/>
  <c r="P3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<sst xmlns="http://schemas.openxmlformats.org/spreadsheetml/2006/main" count="332" uniqueCount="228">
  <si>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</si>
  <si>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</si>
  <si>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</si>
  <si>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</si>
  <si>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</si>
  <si>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</si>
  <si>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</si>
  <si>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</si>
  <si>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</si>
  <si>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</si>
  <si>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</si>
  <si>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</si>
  <si>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</si>
  <si>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</si>
  <si>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</si>
  <si>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</si>
  <si>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</si>
  <si>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</si>
  <si>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</si>
  <si>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</si>
  <si>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</si>
  <si>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</si>
  <si>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</si>
  <si>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</si>
  <si>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</si>
  <si>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</si>
  <si>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</si>
  <si>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</si>
  <si>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</si>
  <si>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</si>
  <si>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</si>
  <si>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</si>
  <si>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</si>
  <si>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</si>
  <si>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</si>
  <si>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</si>
  <si>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</si>
  <si>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</si>
  <si>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</si>
  <si>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</si>
  <si>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</si>
  <si>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</si>
  <si>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</si>
  <si>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</si>
  <si>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</si>
  <si>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</si>
  <si>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</si>
  <si>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</si>
  <si>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</si>
  <si>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</si>
  <si>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</si>
  <si>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</si>
  <si>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</si>
  <si>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</si>
  <si>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</si>
  <si>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</si>
  <si>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</si>
  <si>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</si>
  <si>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</si>
  <si>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</si>
  <si>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</si>
  <si>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</si>
  <si>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</si>
  <si>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</si>
  <si>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</si>
  <si>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</si>
  <si>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</si>
  <si>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</si>
  <si>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</si>
  <si>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</si>
  <si>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</si>
  <si>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</si>
  <si>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</si>
  <si>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</si>
  <si>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</si>
  <si>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</si>
  <si>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</si>
  <si>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</si>
  <si>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</si>
  <si>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</si>
  <si>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</si>
  <si>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</si>
  <si>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</si>
  <si>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</si>
  <si>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</si>
  <si>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</si>
  <si>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</si>
  <si>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</si>
  <si>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</si>
  <si>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</si>
  <si>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</si>
  <si>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</si>
  <si>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</si>
  <si>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</si>
  <si>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</si>
  <si>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</si>
  <si>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</si>
  <si>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</si>
  <si>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</si>
  <si>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</si>
  <si>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</si>
  <si>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</si>
  <si>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</si>
  <si>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</si>
  <si>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</si>
  <si>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</si>
  <si>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</si>
  <si>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</si>
  <si>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</si>
  <si>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</si>
  <si>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</si>
  <si>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</si>
  <si>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</si>
  <si>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</si>
  <si>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</si>
  <si>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</si>
  <si>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</si>
  <si>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</si>
  <si>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</si>
  <si>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</si>
  <si>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</si>
  <si>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</si>
  <si>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</si>
  <si>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</si>
  <si>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</si>
  <si>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</si>
  <si>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</si>
  <si>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</si>
  <si>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</si>
  <si>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</si>
  <si>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</si>
  <si>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</si>
  <si>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</si>
  <si>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</si>
  <si>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</si>
  <si>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</si>
  <si>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</si>
  <si>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</si>
  <si>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</si>
  <si>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</si>
  <si>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</si>
  <si>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</si>
  <si>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</si>
  <si>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</si>
  <si>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</si>
  <si>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</si>
  <si>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</si>
  <si>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</si>
  <si>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</si>
  <si>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</si>
  <si>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</si>
  <si>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</si>
  <si>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</si>
  <si>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</si>
  <si>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</si>
  <si>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</si>
  <si>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</si>
  <si>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</si>
  <si>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</si>
  <si>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</si>
  <si>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</si>
  <si>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</si>
  <si>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</si>
  <si>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</si>
  <si>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</si>
  <si>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</si>
  <si>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</si>
  <si>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</si>
  <si>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</si>
  <si>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</si>
  <si>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</si>
  <si>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</si>
  <si>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</si>
  <si>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</si>
  <si>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</si>
  <si>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</si>
  <si>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</si>
  <si>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</si>
  <si>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</si>
  <si>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</si>
  <si>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</si>
  <si>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</si>
  <si>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</si>
  <si>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</si>
  <si>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</si>
  <si>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</si>
  <si>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</si>
  <si>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</si>
  <si>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</si>
  <si>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</si>
  <si>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</si>
  <si>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</si>
  <si>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</si>
  <si>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</si>
  <si>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</si>
  <si>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</si>
  <si>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</si>
  <si>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</si>
  <si>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</si>
  <si>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</si>
  <si>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</si>
  <si>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</si>
  <si>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</si>
  <si>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</si>
  <si>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</si>
  <si>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</si>
  <si>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</si>
  <si>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</si>
  <si>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</si>
  <si>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</si>
  <si>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</si>
  <si>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</si>
  <si>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</si>
  <si>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</si>
  <si>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CONTROL INTERNO</t>
  </si>
  <si>
    <t>Inicia con la planeación de las actividades y culmina con el seguimiento y evaluación del proceso</t>
  </si>
  <si>
    <t xml:space="preserve">• Determinar, recopilar y analizar los datos (satisfacción del cliente, análisis de PQRS, entre otros).
•Realizar acciones de autoevaluación (Informes de actividades, actas). 
• Analizar los riesgos de mayor probabilidad de afectación
• Verificar avance y desarrollo del sistema de control interno y conformidad del SIG.
• Verificar el cumplimiento de indicadores.
• Verificar el cumplimiento de los planes de mejoramiento de auditorías externas e internas
Implementar acciones, correctivas y de mejora acciones producto de auditorías y seguimientos efectuados                                         DESCRIPCION </t>
  </si>
  <si>
    <t>VIGENCIA</t>
  </si>
  <si>
    <t xml:space="preserve">1) Falta de recurso humano de apoyo en el proceso auditor (personal especializado)
2) Demora en la entrega  de los informes de auditoria por parte del equipo auditor
3) Ausencia de trabajo en equipo
4) Falta de experiencia e idoneidad del equipo auditor 
5)  La exposición a cambios fuertes regulatorios debido a factores internos o externos que afecten el normal funcionamiento del instituto.
</t>
  </si>
  <si>
    <t>ALTA</t>
  </si>
  <si>
    <t>MAYOR</t>
  </si>
  <si>
    <t xml:space="preserve">Riesgos: Actividades de Autocontrol de los integrantes de grupo de auditorías SIG,
capacitaciones, aplicación de programas de auditoría aprobados. Conocimiento del proceso a auditar. Diligenciamiento y aplicación de listas de verificación. Reuniones de equipo de trabajo. </t>
  </si>
  <si>
    <t>PROBALIDAD</t>
  </si>
  <si>
    <t>Junio a Diciembre de 2022</t>
  </si>
  <si>
    <t>Enero 10 de 2023</t>
  </si>
  <si>
    <t>Realizar seguimiento al Programa de Auditoríasa Anual y a las fechas de reporte de información establecidas por el Gobierno Nacional.
Articulación con las actividades que se desarrollan en la Entidad en el marco de MIPG, para obtener insumos para la evaluación independiente.
Publicaicón y/o actualziación de la información en la página web de la entidad Enlace : EDAT / Dependencias /Control Interno</t>
  </si>
  <si>
    <t>Director Administrativo de Control Interno</t>
  </si>
  <si>
    <t>Se realiza seguimiento al cumplimiento de las actividades definidas en el Programa de Auditoría, así como la realización y publicación de los informes de ley en la página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</si>
</sst>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6"/>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1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left" vertical="top" wrapText="1"/>
    </xf>
    <xf numFmtId="0" fontId="1" fillId="0" borderId="5" xfId="0" applyFont="1" applyBorder="1" applyAlignment="1" applyProtection="1">
      <alignment horizontal="center" vertical="top" wrapText="1"/>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59" fillId="3" borderId="6" xfId="0" applyFont="1" applyFill="1" applyBorder="1" applyAlignment="1" applyProtection="1">
      <alignment horizontal="left" vertical="center" wrapText="1"/>
      <protection locked="0"/>
    </xf>
    <xf numFmtId="0" fontId="59" fillId="3" borderId="10" xfId="0" applyFont="1" applyFill="1" applyBorder="1" applyAlignment="1" applyProtection="1">
      <alignment horizontal="left" vertical="center" wrapText="1"/>
      <protection locked="0"/>
    </xf>
    <xf numFmtId="0" fontId="59"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14" fontId="4" fillId="2" borderId="2"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14" fontId="1" fillId="0" borderId="2" xfId="0" applyNumberFormat="1" applyFont="1" applyBorder="1" applyAlignment="1" applyProtection="1">
      <alignment horizontal="center" vertical="top" wrapText="1"/>
      <protection locked="0"/>
    </xf>
    <xf numFmtId="0" fontId="1" fillId="3" borderId="0" xfId="0" applyFont="1" applyFill="1" applyAlignment="1">
      <alignment horizontal="center" wrapText="1"/>
    </xf>
    <xf numFmtId="14" fontId="1" fillId="3" borderId="0" xfId="0" applyNumberFormat="1" applyFont="1" applyFill="1" applyAlignment="1">
      <alignment horizontal="center" wrapText="1"/>
    </xf>
    <xf numFmtId="0" fontId="1" fillId="0" borderId="0" xfId="0" applyFont="1" applyAlignment="1">
      <alignment horizontal="center" wrapText="1"/>
    </xf>
    <xf numFmtId="14" fontId="1" fillId="0" borderId="0" xfId="0" applyNumberFormat="1" applyFont="1" applyAlignment="1">
      <alignment horizontal="center" wrapText="1"/>
    </xf>
    <xf numFmtId="0" fontId="1" fillId="0" borderId="28" xfId="0" applyFont="1" applyBorder="1" applyAlignment="1" applyProtection="1">
      <alignment horizontal="center" vertical="top" textRotation="90"/>
      <protection locked="0"/>
    </xf>
    <xf numFmtId="14" fontId="4" fillId="2" borderId="4" xfId="0" applyNumberFormat="1" applyFont="1" applyFill="1" applyBorder="1" applyAlignment="1">
      <alignment horizontal="center" vertical="center" wrapText="1"/>
    </xf>
    <xf numFmtId="14" fontId="1" fillId="0" borderId="5" xfId="0" applyNumberFormat="1" applyFont="1" applyBorder="1" applyAlignment="1" applyProtection="1">
      <alignment horizontal="center" vertical="top" wrapText="1"/>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wrapText="1"/>
      <protection locked="0"/>
    </xf>
  </cellXfs>
  <cellStyles count="5">
    <cellStyle name="Normal" xfId="0" builtinId="0"/>
    <cellStyle name="Normal - Style1 2" xfId="2"/>
    <cellStyle name="Normal 2" xfId="4"/>
    <cellStyle name="Normal 2 2" xfId="3"/>
    <cellStyle name="Porcentaje" xfId="1" builtinId="5"/>
  </cellStyles>
  <dxfs count="241">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1763486</xdr:colOff>
      <xdr:row>5</xdr:row>
      <xdr:rowOff>478972</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40" dataDxfId="239">
  <autoFilter ref="B209:C219"/>
  <tableColumns count="2">
    <tableColumn id="1" name="Criterios" dataDxfId="238"/>
    <tableColumn id="2" name="Subcriterios" dataDxfId="23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66" t="s">
        <v>166</v>
      </c>
      <c r="C2" s="167"/>
      <c r="D2" s="167"/>
      <c r="E2" s="167"/>
      <c r="F2" s="167"/>
      <c r="G2" s="167"/>
      <c r="H2" s="168"/>
    </row>
    <row r="3" spans="2:8" x14ac:dyDescent="0.4">
      <c r="B3" s="85"/>
      <c r="C3" s="86"/>
      <c r="D3" s="86"/>
      <c r="E3" s="86"/>
      <c r="F3" s="86"/>
      <c r="G3" s="86"/>
      <c r="H3" s="87"/>
    </row>
    <row r="4" spans="2:8" ht="63" customHeight="1" x14ac:dyDescent="0.4">
      <c r="B4" s="169" t="s">
        <v>209</v>
      </c>
      <c r="C4" s="170"/>
      <c r="D4" s="170"/>
      <c r="E4" s="170"/>
      <c r="F4" s="170"/>
      <c r="G4" s="170"/>
      <c r="H4" s="171"/>
    </row>
    <row r="5" spans="2:8" ht="63" customHeight="1" x14ac:dyDescent="0.4">
      <c r="B5" s="172"/>
      <c r="C5" s="173"/>
      <c r="D5" s="173"/>
      <c r="E5" s="173"/>
      <c r="F5" s="173"/>
      <c r="G5" s="173"/>
      <c r="H5" s="174"/>
    </row>
    <row r="6" spans="2:8" x14ac:dyDescent="0.4">
      <c r="B6" s="175" t="s">
        <v>164</v>
      </c>
      <c r="C6" s="176"/>
      <c r="D6" s="176"/>
      <c r="E6" s="176"/>
      <c r="F6" s="176"/>
      <c r="G6" s="176"/>
      <c r="H6" s="177"/>
    </row>
    <row r="7" spans="2:8" ht="95.25" customHeight="1" x14ac:dyDescent="0.4">
      <c r="B7" s="185" t="s">
        <v>169</v>
      </c>
      <c r="C7" s="186"/>
      <c r="D7" s="186"/>
      <c r="E7" s="186"/>
      <c r="F7" s="186"/>
      <c r="G7" s="186"/>
      <c r="H7" s="187"/>
    </row>
    <row r="8" spans="2:8" x14ac:dyDescent="0.4">
      <c r="B8" s="122"/>
      <c r="C8" s="123"/>
      <c r="D8" s="123"/>
      <c r="E8" s="123"/>
      <c r="F8" s="123"/>
      <c r="G8" s="123"/>
      <c r="H8" s="124"/>
    </row>
    <row r="9" spans="2:8" ht="16.5" customHeight="1" x14ac:dyDescent="0.4">
      <c r="B9" s="178" t="s">
        <v>202</v>
      </c>
      <c r="C9" s="179"/>
      <c r="D9" s="179"/>
      <c r="E9" s="179"/>
      <c r="F9" s="179"/>
      <c r="G9" s="179"/>
      <c r="H9" s="180"/>
    </row>
    <row r="10" spans="2:8" ht="44.25" customHeight="1" x14ac:dyDescent="0.4">
      <c r="B10" s="178"/>
      <c r="C10" s="179"/>
      <c r="D10" s="179"/>
      <c r="E10" s="179"/>
      <c r="F10" s="179"/>
      <c r="G10" s="179"/>
      <c r="H10" s="180"/>
    </row>
    <row r="11" spans="2:8" ht="15" thickBot="1" x14ac:dyDescent="0.45">
      <c r="B11" s="110"/>
      <c r="C11" s="113"/>
      <c r="D11" s="118"/>
      <c r="E11" s="119"/>
      <c r="F11" s="119"/>
      <c r="G11" s="120"/>
      <c r="H11" s="121"/>
    </row>
    <row r="12" spans="2:8" ht="15" thickTop="1" x14ac:dyDescent="0.4">
      <c r="B12" s="110"/>
      <c r="C12" s="181" t="s">
        <v>165</v>
      </c>
      <c r="D12" s="182"/>
      <c r="E12" s="183" t="s">
        <v>203</v>
      </c>
      <c r="F12" s="184"/>
      <c r="G12" s="113"/>
      <c r="H12" s="114"/>
    </row>
    <row r="13" spans="2:8" ht="35.25" customHeight="1" x14ac:dyDescent="0.4">
      <c r="B13" s="110"/>
      <c r="C13" s="153" t="s">
        <v>196</v>
      </c>
      <c r="D13" s="154"/>
      <c r="E13" s="155" t="s">
        <v>201</v>
      </c>
      <c r="F13" s="156"/>
      <c r="G13" s="113"/>
      <c r="H13" s="114"/>
    </row>
    <row r="14" spans="2:8" ht="17.25" customHeight="1" x14ac:dyDescent="0.4">
      <c r="B14" s="110"/>
      <c r="C14" s="153" t="s">
        <v>197</v>
      </c>
      <c r="D14" s="154"/>
      <c r="E14" s="155" t="s">
        <v>199</v>
      </c>
      <c r="F14" s="156"/>
      <c r="G14" s="113"/>
      <c r="H14" s="114"/>
    </row>
    <row r="15" spans="2:8" ht="19.5" customHeight="1" x14ac:dyDescent="0.4">
      <c r="B15" s="110"/>
      <c r="C15" s="153" t="s">
        <v>198</v>
      </c>
      <c r="D15" s="154"/>
      <c r="E15" s="155" t="s">
        <v>200</v>
      </c>
      <c r="F15" s="156"/>
      <c r="G15" s="113"/>
      <c r="H15" s="114"/>
    </row>
    <row r="16" spans="2:8" ht="69.75" customHeight="1" x14ac:dyDescent="0.4">
      <c r="B16" s="110"/>
      <c r="C16" s="153" t="s">
        <v>167</v>
      </c>
      <c r="D16" s="154"/>
      <c r="E16" s="155" t="s">
        <v>168</v>
      </c>
      <c r="F16" s="156"/>
      <c r="G16" s="113"/>
      <c r="H16" s="114"/>
    </row>
    <row r="17" spans="2:8" ht="34.5" customHeight="1" x14ac:dyDescent="0.4">
      <c r="B17" s="110"/>
      <c r="C17" s="157" t="s">
        <v>2</v>
      </c>
      <c r="D17" s="158"/>
      <c r="E17" s="149" t="s">
        <v>210</v>
      </c>
      <c r="F17" s="150"/>
      <c r="G17" s="113"/>
      <c r="H17" s="114"/>
    </row>
    <row r="18" spans="2:8" ht="27.75" customHeight="1" x14ac:dyDescent="0.4">
      <c r="B18" s="110"/>
      <c r="C18" s="157" t="s">
        <v>3</v>
      </c>
      <c r="D18" s="158"/>
      <c r="E18" s="149" t="s">
        <v>211</v>
      </c>
      <c r="F18" s="150"/>
      <c r="G18" s="113"/>
      <c r="H18" s="114"/>
    </row>
    <row r="19" spans="2:8" ht="28.5" customHeight="1" x14ac:dyDescent="0.4">
      <c r="B19" s="110"/>
      <c r="C19" s="157" t="s">
        <v>42</v>
      </c>
      <c r="D19" s="158"/>
      <c r="E19" s="149" t="s">
        <v>212</v>
      </c>
      <c r="F19" s="150"/>
      <c r="G19" s="113"/>
      <c r="H19" s="114"/>
    </row>
    <row r="20" spans="2:8" ht="72.75" customHeight="1" x14ac:dyDescent="0.4">
      <c r="B20" s="110"/>
      <c r="C20" s="157" t="s">
        <v>1</v>
      </c>
      <c r="D20" s="158"/>
      <c r="E20" s="149" t="s">
        <v>213</v>
      </c>
      <c r="F20" s="150"/>
      <c r="G20" s="113"/>
      <c r="H20" s="114"/>
    </row>
    <row r="21" spans="2:8" ht="64.5" customHeight="1" x14ac:dyDescent="0.4">
      <c r="B21" s="110"/>
      <c r="C21" s="157" t="s">
        <v>50</v>
      </c>
      <c r="D21" s="158"/>
      <c r="E21" s="149" t="s">
        <v>171</v>
      </c>
      <c r="F21" s="150"/>
      <c r="G21" s="113"/>
      <c r="H21" s="114"/>
    </row>
    <row r="22" spans="2:8" ht="71.25" customHeight="1" x14ac:dyDescent="0.4">
      <c r="B22" s="110"/>
      <c r="C22" s="157" t="s">
        <v>170</v>
      </c>
      <c r="D22" s="158"/>
      <c r="E22" s="149" t="s">
        <v>172</v>
      </c>
      <c r="F22" s="150"/>
      <c r="G22" s="113"/>
      <c r="H22" s="114"/>
    </row>
    <row r="23" spans="2:8" ht="55.5" customHeight="1" x14ac:dyDescent="0.4">
      <c r="B23" s="110"/>
      <c r="C23" s="151" t="s">
        <v>173</v>
      </c>
      <c r="D23" s="152"/>
      <c r="E23" s="149" t="s">
        <v>174</v>
      </c>
      <c r="F23" s="150"/>
      <c r="G23" s="113"/>
      <c r="H23" s="114"/>
    </row>
    <row r="24" spans="2:8" ht="42" customHeight="1" x14ac:dyDescent="0.4">
      <c r="B24" s="110"/>
      <c r="C24" s="151" t="s">
        <v>48</v>
      </c>
      <c r="D24" s="152"/>
      <c r="E24" s="149" t="s">
        <v>175</v>
      </c>
      <c r="F24" s="150"/>
      <c r="G24" s="113"/>
      <c r="H24" s="114"/>
    </row>
    <row r="25" spans="2:8" ht="59.25" customHeight="1" x14ac:dyDescent="0.4">
      <c r="B25" s="110"/>
      <c r="C25" s="151" t="s">
        <v>163</v>
      </c>
      <c r="D25" s="152"/>
      <c r="E25" s="149" t="s">
        <v>176</v>
      </c>
      <c r="F25" s="150"/>
      <c r="G25" s="113"/>
      <c r="H25" s="114"/>
    </row>
    <row r="26" spans="2:8" ht="23.25" customHeight="1" x14ac:dyDescent="0.4">
      <c r="B26" s="110"/>
      <c r="C26" s="151" t="s">
        <v>12</v>
      </c>
      <c r="D26" s="152"/>
      <c r="E26" s="149" t="s">
        <v>177</v>
      </c>
      <c r="F26" s="150"/>
      <c r="G26" s="113"/>
      <c r="H26" s="114"/>
    </row>
    <row r="27" spans="2:8" ht="30.75" customHeight="1" x14ac:dyDescent="0.4">
      <c r="B27" s="110"/>
      <c r="C27" s="151" t="s">
        <v>181</v>
      </c>
      <c r="D27" s="152"/>
      <c r="E27" s="149" t="s">
        <v>178</v>
      </c>
      <c r="F27" s="150"/>
      <c r="G27" s="113"/>
      <c r="H27" s="114"/>
    </row>
    <row r="28" spans="2:8" ht="35.25" customHeight="1" x14ac:dyDescent="0.4">
      <c r="B28" s="110"/>
      <c r="C28" s="151" t="s">
        <v>182</v>
      </c>
      <c r="D28" s="152"/>
      <c r="E28" s="149" t="s">
        <v>179</v>
      </c>
      <c r="F28" s="150"/>
      <c r="G28" s="113"/>
      <c r="H28" s="114"/>
    </row>
    <row r="29" spans="2:8" ht="33" customHeight="1" x14ac:dyDescent="0.4">
      <c r="B29" s="110"/>
      <c r="C29" s="151" t="s">
        <v>182</v>
      </c>
      <c r="D29" s="152"/>
      <c r="E29" s="149" t="s">
        <v>179</v>
      </c>
      <c r="F29" s="150"/>
      <c r="G29" s="113"/>
      <c r="H29" s="114"/>
    </row>
    <row r="30" spans="2:8" ht="30" customHeight="1" x14ac:dyDescent="0.4">
      <c r="B30" s="110"/>
      <c r="C30" s="151" t="s">
        <v>183</v>
      </c>
      <c r="D30" s="152"/>
      <c r="E30" s="149" t="s">
        <v>180</v>
      </c>
      <c r="F30" s="150"/>
      <c r="G30" s="113"/>
      <c r="H30" s="114"/>
    </row>
    <row r="31" spans="2:8" ht="35.25" customHeight="1" x14ac:dyDescent="0.4">
      <c r="B31" s="110"/>
      <c r="C31" s="151" t="s">
        <v>184</v>
      </c>
      <c r="D31" s="152"/>
      <c r="E31" s="149" t="s">
        <v>185</v>
      </c>
      <c r="F31" s="150"/>
      <c r="G31" s="113"/>
      <c r="H31" s="114"/>
    </row>
    <row r="32" spans="2:8" ht="31.5" customHeight="1" x14ac:dyDescent="0.4">
      <c r="B32" s="110"/>
      <c r="C32" s="151" t="s">
        <v>186</v>
      </c>
      <c r="D32" s="152"/>
      <c r="E32" s="149" t="s">
        <v>187</v>
      </c>
      <c r="F32" s="150"/>
      <c r="G32" s="113"/>
      <c r="H32" s="114"/>
    </row>
    <row r="33" spans="2:8" ht="35.25" customHeight="1" x14ac:dyDescent="0.4">
      <c r="B33" s="110"/>
      <c r="C33" s="151" t="s">
        <v>188</v>
      </c>
      <c r="D33" s="152"/>
      <c r="E33" s="149" t="s">
        <v>189</v>
      </c>
      <c r="F33" s="150"/>
      <c r="G33" s="113"/>
      <c r="H33" s="114"/>
    </row>
    <row r="34" spans="2:8" ht="59.25" customHeight="1" x14ac:dyDescent="0.4">
      <c r="B34" s="110"/>
      <c r="C34" s="151" t="s">
        <v>190</v>
      </c>
      <c r="D34" s="152"/>
      <c r="E34" s="149" t="s">
        <v>191</v>
      </c>
      <c r="F34" s="150"/>
      <c r="G34" s="113"/>
      <c r="H34" s="114"/>
    </row>
    <row r="35" spans="2:8" ht="29.25" customHeight="1" x14ac:dyDescent="0.4">
      <c r="B35" s="110"/>
      <c r="C35" s="151" t="s">
        <v>29</v>
      </c>
      <c r="D35" s="152"/>
      <c r="E35" s="149" t="s">
        <v>192</v>
      </c>
      <c r="F35" s="150"/>
      <c r="G35" s="113"/>
      <c r="H35" s="114"/>
    </row>
    <row r="36" spans="2:8" ht="82.5" customHeight="1" x14ac:dyDescent="0.4">
      <c r="B36" s="110"/>
      <c r="C36" s="151" t="s">
        <v>194</v>
      </c>
      <c r="D36" s="152"/>
      <c r="E36" s="149" t="s">
        <v>193</v>
      </c>
      <c r="F36" s="150"/>
      <c r="G36" s="113"/>
      <c r="H36" s="114"/>
    </row>
    <row r="37" spans="2:8" ht="46.5" customHeight="1" x14ac:dyDescent="0.4">
      <c r="B37" s="110"/>
      <c r="C37" s="151" t="s">
        <v>39</v>
      </c>
      <c r="D37" s="152"/>
      <c r="E37" s="149" t="s">
        <v>195</v>
      </c>
      <c r="F37" s="150"/>
      <c r="G37" s="113"/>
      <c r="H37" s="114"/>
    </row>
    <row r="38" spans="2:8" ht="6.75" customHeight="1" thickBot="1" x14ac:dyDescent="0.45">
      <c r="B38" s="110"/>
      <c r="C38" s="162"/>
      <c r="D38" s="163"/>
      <c r="E38" s="164"/>
      <c r="F38" s="165"/>
      <c r="G38" s="113"/>
      <c r="H38" s="114"/>
    </row>
    <row r="39" spans="2:8" ht="15" thickTop="1" x14ac:dyDescent="0.4">
      <c r="B39" s="110"/>
      <c r="C39" s="111"/>
      <c r="D39" s="111"/>
      <c r="E39" s="112"/>
      <c r="F39" s="112"/>
      <c r="G39" s="113"/>
      <c r="H39" s="114"/>
    </row>
    <row r="40" spans="2:8" ht="21" customHeight="1" x14ac:dyDescent="0.4">
      <c r="B40" s="159" t="s">
        <v>204</v>
      </c>
      <c r="C40" s="160"/>
      <c r="D40" s="160"/>
      <c r="E40" s="160"/>
      <c r="F40" s="160"/>
      <c r="G40" s="160"/>
      <c r="H40" s="161"/>
    </row>
    <row r="41" spans="2:8" ht="20.25" customHeight="1" x14ac:dyDescent="0.4">
      <c r="B41" s="159" t="s">
        <v>205</v>
      </c>
      <c r="C41" s="160"/>
      <c r="D41" s="160"/>
      <c r="E41" s="160"/>
      <c r="F41" s="160"/>
      <c r="G41" s="160"/>
      <c r="H41" s="161"/>
    </row>
    <row r="42" spans="2:8" ht="20.25" customHeight="1" x14ac:dyDescent="0.4">
      <c r="B42" s="159" t="s">
        <v>206</v>
      </c>
      <c r="C42" s="160"/>
      <c r="D42" s="160"/>
      <c r="E42" s="160"/>
      <c r="F42" s="160"/>
      <c r="G42" s="160"/>
      <c r="H42" s="161"/>
    </row>
    <row r="43" spans="2:8" ht="20.25" customHeight="1" x14ac:dyDescent="0.4">
      <c r="B43" s="159" t="s">
        <v>207</v>
      </c>
      <c r="C43" s="160"/>
      <c r="D43" s="160"/>
      <c r="E43" s="160"/>
      <c r="F43" s="160"/>
      <c r="G43" s="160"/>
      <c r="H43" s="161"/>
    </row>
    <row r="44" spans="2:8" x14ac:dyDescent="0.4">
      <c r="B44" s="159" t="s">
        <v>208</v>
      </c>
      <c r="C44" s="160"/>
      <c r="D44" s="160"/>
      <c r="E44" s="160"/>
      <c r="F44" s="160"/>
      <c r="G44" s="160"/>
      <c r="H44" s="161"/>
    </row>
    <row r="45" spans="2:8" ht="15" thickBot="1" x14ac:dyDescent="0.45">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67"/>
  <sheetViews>
    <sheetView tabSelected="1" zoomScale="75" zoomScaleNormal="75" workbookViewId="0">
      <selection activeCell="AI10" sqref="AI10"/>
    </sheetView>
  </sheetViews>
  <sheetFormatPr baseColWidth="10" defaultColWidth="11.3828125" defaultRowHeight="14.15" x14ac:dyDescent="0.35"/>
  <cols>
    <col min="1" max="1" width="4" style="2" bestFit="1" customWidth="1"/>
    <col min="2" max="2" width="14.15234375" style="2" customWidth="1"/>
    <col min="3" max="3" width="13.15234375" style="2" customWidth="1"/>
    <col min="4" max="4" width="37.3046875" style="2" customWidth="1"/>
    <col min="5" max="5" width="41" style="1" customWidth="1"/>
    <col min="6" max="6" width="19" style="5" customWidth="1"/>
    <col min="7" max="7" width="17.84375" style="1" customWidth="1"/>
    <col min="8" max="8" width="16.53515625" style="1" customWidth="1"/>
    <col min="9" max="9" width="6.3046875" style="1" bestFit="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5.15234375" style="1" bestFit="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409" customWidth="1"/>
    <col min="32" max="32" width="18.84375" style="409" customWidth="1"/>
    <col min="33" max="33" width="16.84375" style="410" customWidth="1"/>
    <col min="34" max="34" width="14.84375" style="410" customWidth="1"/>
    <col min="35" max="35" width="18.53515625" style="409" customWidth="1"/>
    <col min="36" max="36" width="21" style="409" customWidth="1"/>
    <col min="37" max="16384" width="11.3828125" style="1"/>
  </cols>
  <sheetData>
    <row r="1" spans="1:68" ht="16.5" customHeight="1" x14ac:dyDescent="0.35">
      <c r="A1" s="192" t="s">
        <v>144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19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407"/>
      <c r="AF3" s="407"/>
      <c r="AG3" s="408"/>
      <c r="AH3" s="408"/>
      <c r="AI3" s="407"/>
      <c r="AJ3" s="407"/>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5">
      <c r="A4" s="229" t="s">
        <v>43</v>
      </c>
      <c r="B4" s="230"/>
      <c r="C4" s="188" t="s">
        <v>214</v>
      </c>
      <c r="D4" s="189"/>
      <c r="E4" s="189"/>
      <c r="F4" s="189"/>
      <c r="G4" s="189"/>
      <c r="H4" s="189"/>
      <c r="I4" s="189"/>
      <c r="J4" s="189"/>
      <c r="K4" s="189"/>
      <c r="L4" s="189"/>
      <c r="M4" s="189"/>
      <c r="N4" s="190"/>
      <c r="O4" s="191"/>
      <c r="P4" s="191"/>
      <c r="Q4" s="191"/>
      <c r="R4" s="8"/>
      <c r="S4" s="8"/>
      <c r="T4" s="8"/>
      <c r="U4" s="8"/>
      <c r="V4" s="8"/>
      <c r="W4" s="8"/>
      <c r="X4" s="8"/>
      <c r="Y4" s="8"/>
      <c r="Z4" s="8"/>
      <c r="AA4" s="8"/>
      <c r="AB4" s="8"/>
      <c r="AC4" s="8"/>
      <c r="AD4" s="8"/>
      <c r="AE4" s="407"/>
      <c r="AF4" s="407"/>
      <c r="AG4" s="408"/>
      <c r="AH4" s="408"/>
      <c r="AI4" s="407"/>
      <c r="AJ4" s="407"/>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5">
      <c r="A5" s="229" t="s">
        <v>130</v>
      </c>
      <c r="B5" s="230"/>
      <c r="C5" s="239"/>
      <c r="D5" s="240"/>
      <c r="E5" s="240"/>
      <c r="F5" s="240"/>
      <c r="G5" s="240"/>
      <c r="H5" s="240"/>
      <c r="I5" s="240"/>
      <c r="J5" s="240"/>
      <c r="K5" s="240"/>
      <c r="L5" s="240"/>
      <c r="M5" s="240"/>
      <c r="N5" s="241"/>
      <c r="O5" s="8"/>
      <c r="P5" s="8"/>
      <c r="Q5" s="8"/>
      <c r="R5" s="8"/>
      <c r="S5" s="8"/>
      <c r="T5" s="8"/>
      <c r="U5" s="8"/>
      <c r="V5" s="8"/>
      <c r="W5" s="8"/>
      <c r="X5" s="8"/>
      <c r="Y5" s="8"/>
      <c r="Z5" s="8"/>
      <c r="AA5" s="8"/>
      <c r="AB5" s="8"/>
      <c r="AC5" s="8"/>
      <c r="AD5" s="8"/>
      <c r="AE5" s="407"/>
      <c r="AF5" s="407"/>
      <c r="AG5" s="408"/>
      <c r="AH5" s="408"/>
      <c r="AI5" s="407"/>
      <c r="AJ5" s="407"/>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29" t="s">
        <v>44</v>
      </c>
      <c r="B6" s="230"/>
      <c r="C6" s="242" t="s">
        <v>215</v>
      </c>
      <c r="D6" s="243"/>
      <c r="E6" s="243"/>
      <c r="F6" s="243"/>
      <c r="G6" s="243"/>
      <c r="H6" s="243"/>
      <c r="I6" s="243"/>
      <c r="J6" s="243"/>
      <c r="K6" s="243"/>
      <c r="L6" s="243"/>
      <c r="M6" s="243"/>
      <c r="N6" s="244"/>
      <c r="O6" s="8"/>
      <c r="P6" s="8"/>
      <c r="Q6" s="8"/>
      <c r="R6" s="8"/>
      <c r="S6" s="8"/>
      <c r="T6" s="8"/>
      <c r="U6" s="8"/>
      <c r="V6" s="8"/>
      <c r="W6" s="8"/>
      <c r="X6" s="8"/>
      <c r="Y6" s="8"/>
      <c r="Z6" s="8"/>
      <c r="AA6" s="8"/>
      <c r="AB6" s="8"/>
      <c r="AC6" s="8"/>
      <c r="AD6" s="8"/>
      <c r="AE6" s="407"/>
      <c r="AF6" s="407"/>
      <c r="AG6" s="408"/>
      <c r="AH6" s="408"/>
      <c r="AI6" s="407"/>
      <c r="AJ6" s="407"/>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198" t="s">
        <v>139</v>
      </c>
      <c r="B7" s="199"/>
      <c r="C7" s="199"/>
      <c r="D7" s="199"/>
      <c r="E7" s="199"/>
      <c r="F7" s="199"/>
      <c r="G7" s="200"/>
      <c r="H7" s="198" t="s">
        <v>140</v>
      </c>
      <c r="I7" s="199"/>
      <c r="J7" s="199"/>
      <c r="K7" s="199"/>
      <c r="L7" s="199"/>
      <c r="M7" s="199"/>
      <c r="N7" s="200"/>
      <c r="O7" s="198" t="s">
        <v>141</v>
      </c>
      <c r="P7" s="199"/>
      <c r="Q7" s="199"/>
      <c r="R7" s="199"/>
      <c r="S7" s="199"/>
      <c r="T7" s="199"/>
      <c r="U7" s="199"/>
      <c r="V7" s="199"/>
      <c r="W7" s="200"/>
      <c r="X7" s="198" t="s">
        <v>142</v>
      </c>
      <c r="Y7" s="199"/>
      <c r="Z7" s="199"/>
      <c r="AA7" s="199"/>
      <c r="AB7" s="199"/>
      <c r="AC7" s="199"/>
      <c r="AD7" s="200"/>
      <c r="AE7" s="403" t="s">
        <v>34</v>
      </c>
      <c r="AF7" s="404"/>
      <c r="AG7" s="404"/>
      <c r="AH7" s="404"/>
      <c r="AI7" s="404"/>
      <c r="AJ7" s="40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31" t="s">
        <v>0</v>
      </c>
      <c r="B8" s="236" t="s">
        <v>2</v>
      </c>
      <c r="C8" s="234" t="s">
        <v>3</v>
      </c>
      <c r="D8" s="234" t="s">
        <v>42</v>
      </c>
      <c r="E8" s="235" t="s">
        <v>1</v>
      </c>
      <c r="F8" s="233" t="s">
        <v>50</v>
      </c>
      <c r="G8" s="234" t="s">
        <v>135</v>
      </c>
      <c r="H8" s="246" t="s">
        <v>33</v>
      </c>
      <c r="I8" s="247" t="s">
        <v>5</v>
      </c>
      <c r="J8" s="233" t="s">
        <v>87</v>
      </c>
      <c r="K8" s="233" t="s">
        <v>92</v>
      </c>
      <c r="L8" s="249" t="s">
        <v>45</v>
      </c>
      <c r="M8" s="247" t="s">
        <v>5</v>
      </c>
      <c r="N8" s="234" t="s">
        <v>48</v>
      </c>
      <c r="O8" s="237" t="s">
        <v>11</v>
      </c>
      <c r="P8" s="228" t="s">
        <v>163</v>
      </c>
      <c r="Q8" s="233" t="s">
        <v>12</v>
      </c>
      <c r="R8" s="228" t="s">
        <v>8</v>
      </c>
      <c r="S8" s="228"/>
      <c r="T8" s="228"/>
      <c r="U8" s="228"/>
      <c r="V8" s="228"/>
      <c r="W8" s="228"/>
      <c r="X8" s="245" t="s">
        <v>138</v>
      </c>
      <c r="Y8" s="245" t="s">
        <v>46</v>
      </c>
      <c r="Z8" s="245" t="s">
        <v>5</v>
      </c>
      <c r="AA8" s="245" t="s">
        <v>47</v>
      </c>
      <c r="AB8" s="245" t="s">
        <v>5</v>
      </c>
      <c r="AC8" s="245" t="s">
        <v>49</v>
      </c>
      <c r="AD8" s="237" t="s">
        <v>29</v>
      </c>
      <c r="AE8" s="228" t="s">
        <v>34</v>
      </c>
      <c r="AF8" s="228" t="s">
        <v>35</v>
      </c>
      <c r="AG8" s="402" t="s">
        <v>36</v>
      </c>
      <c r="AH8" s="402" t="s">
        <v>38</v>
      </c>
      <c r="AI8" s="228" t="s">
        <v>37</v>
      </c>
      <c r="AJ8" s="22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32"/>
      <c r="B9" s="236"/>
      <c r="C9" s="228"/>
      <c r="D9" s="228"/>
      <c r="E9" s="236"/>
      <c r="F9" s="234"/>
      <c r="G9" s="228"/>
      <c r="H9" s="234"/>
      <c r="I9" s="248"/>
      <c r="J9" s="234"/>
      <c r="K9" s="234"/>
      <c r="L9" s="248"/>
      <c r="M9" s="248"/>
      <c r="N9" s="228"/>
      <c r="O9" s="238"/>
      <c r="P9" s="228"/>
      <c r="Q9" s="234"/>
      <c r="R9" s="7" t="s">
        <v>13</v>
      </c>
      <c r="S9" s="7" t="s">
        <v>17</v>
      </c>
      <c r="T9" s="7" t="s">
        <v>28</v>
      </c>
      <c r="U9" s="7" t="s">
        <v>18</v>
      </c>
      <c r="V9" s="7" t="s">
        <v>21</v>
      </c>
      <c r="W9" s="7" t="s">
        <v>24</v>
      </c>
      <c r="X9" s="245"/>
      <c r="Y9" s="245"/>
      <c r="Z9" s="245"/>
      <c r="AA9" s="245"/>
      <c r="AB9" s="245"/>
      <c r="AC9" s="245"/>
      <c r="AD9" s="238"/>
      <c r="AE9" s="233"/>
      <c r="AF9" s="233"/>
      <c r="AG9" s="412"/>
      <c r="AH9" s="412"/>
      <c r="AI9" s="233"/>
      <c r="AJ9" s="23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32.5" customHeight="1" x14ac:dyDescent="0.4">
      <c r="A10" s="142">
        <v>1</v>
      </c>
      <c r="B10" s="139" t="s">
        <v>132</v>
      </c>
      <c r="C10" s="139"/>
      <c r="D10" s="139" t="s">
        <v>218</v>
      </c>
      <c r="E10" s="143" t="s">
        <v>216</v>
      </c>
      <c r="F10" s="139" t="s">
        <v>123</v>
      </c>
      <c r="G10" s="140" t="s">
        <v>217</v>
      </c>
      <c r="H10" s="141" t="s">
        <v>219</v>
      </c>
      <c r="I10" s="145">
        <f>IF(H10="","",IF(H10="Muy Baja",0.2,IF(H10="Baja",0.4,IF(H10="Media",0.6,IF(H10="Alta",0.8,IF(H10="Muy Alta",1,))))))</f>
        <v>0.8</v>
      </c>
      <c r="J10" s="146" t="s">
        <v>57</v>
      </c>
      <c r="K10" s="145" t="str">
        <f ca="1">IF(NOT(ISERROR(MATCH(J10,'Tabla Impacto'!$B$221:$B$223,0))),'Tabla Impacto'!$F$223&amp;"Por favor no seleccionar los criterios de impacto(Afectación Económica o presupuestal y Pérdida Reputacional)",J10)</f>
        <v>Pérdida Reputacional</v>
      </c>
      <c r="L10" s="141" t="s">
        <v>220</v>
      </c>
      <c r="M10" s="145">
        <f>IF(L10="","",IF(L10="Leve",0.2,IF(L10="Menor",0.4,IF(L10="Moderado",0.6,IF(L10="Mayor",0.8,IF(L10="Catastrófico",1,))))))</f>
        <v>0.8</v>
      </c>
      <c r="N10" s="144"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47" t="s">
        <v>221</v>
      </c>
      <c r="Q10" s="127" t="s">
        <v>222</v>
      </c>
      <c r="R10" s="128" t="s">
        <v>16</v>
      </c>
      <c r="S10" s="128" t="s">
        <v>9</v>
      </c>
      <c r="T10" s="129" t="str">
        <f>IF(AND(R10="Preventivo",S10="Automático"),"50%",IF(AND(R10="Preventivo",S10="Manual"),"40%",IF(AND(R10="Detectivo",S10="Automático"),"40%",IF(AND(R10="Detectivo",S10="Manual"),"30%",IF(AND(R10="Correctivo",S10="Automático"),"35%",IF(AND(R10="Correctivo",S10="Manual"),"25%",""))))))</f>
        <v>25%</v>
      </c>
      <c r="U10" s="128" t="s">
        <v>20</v>
      </c>
      <c r="V10" s="128" t="s">
        <v>22</v>
      </c>
      <c r="W10" s="128" t="s">
        <v>120</v>
      </c>
      <c r="X10" s="130" t="str">
        <f>IFERROR(IF(Q10="Probabilidad",(I10-(+I10*T10)),IF(Q10="Impacto",I10,"")),"")</f>
        <v/>
      </c>
      <c r="Y10" s="131" t="s">
        <v>219</v>
      </c>
      <c r="Z10" s="132">
        <v>0.8</v>
      </c>
      <c r="AA10" s="141" t="s">
        <v>219</v>
      </c>
      <c r="AB10" s="132">
        <v>0.8</v>
      </c>
      <c r="AC10" s="141" t="s">
        <v>220</v>
      </c>
      <c r="AD10" s="411" t="s">
        <v>32</v>
      </c>
      <c r="AE10" s="135" t="s">
        <v>225</v>
      </c>
      <c r="AF10" s="414" t="s">
        <v>226</v>
      </c>
      <c r="AG10" s="415" t="s">
        <v>223</v>
      </c>
      <c r="AH10" s="415" t="s">
        <v>224</v>
      </c>
      <c r="AI10" s="414" t="s">
        <v>227</v>
      </c>
      <c r="AJ10" s="414"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35.25" customHeight="1" x14ac:dyDescent="0.35">
      <c r="A11" s="210">
        <v>2</v>
      </c>
      <c r="B11" s="213"/>
      <c r="C11" s="213"/>
      <c r="D11" s="213"/>
      <c r="E11" s="216"/>
      <c r="F11" s="213"/>
      <c r="G11" s="219"/>
      <c r="H11" s="222" t="str">
        <f>IF(G11&lt;=0,"",IF(G11&lt;=2,"Muy Baja",IF(G11&lt;=24,"Baja",IF(G11&lt;=500,"Media",IF(G11&lt;=5000,"Alta","Muy Alta")))))</f>
        <v/>
      </c>
      <c r="I11" s="204" t="str">
        <f>IF(H11="","",IF(H11="Muy Baja",0.2,IF(H11="Baja",0.4,IF(H11="Media",0.6,IF(H11="Alta",0.8,IF(H11="Muy Alta",1,))))))</f>
        <v/>
      </c>
      <c r="J11" s="225"/>
      <c r="K11" s="204">
        <f ca="1">IF(NOT(ISERROR(MATCH(J11,'Tabla Impacto'!$B$221:$B$223,0))),'Tabla Impacto'!$F$223&amp;"Por favor no seleccionar los criterios de impacto(Afectación Económica o presupuestal y Pérdida Reputacional)",J11)</f>
        <v>0</v>
      </c>
      <c r="L11" s="222" t="str">
        <f ca="1">IF(OR(K11='Tabla Impacto'!$C$11,K11='Tabla Impacto'!$D$11),"Leve",IF(OR(K11='Tabla Impacto'!$C$12,K11='Tabla Impacto'!$D$12),"Menor",IF(OR(K11='Tabla Impacto'!$C$13,K11='Tabla Impacto'!$D$13),"Moderado",IF(OR(K11='Tabla Impacto'!$C$14,K11='Tabla Impacto'!$D$14),"Mayor",IF(OR(K11='Tabla Impacto'!$C$15,K11='Tabla Impacto'!$D$15),"Catastrófico","")))))</f>
        <v/>
      </c>
      <c r="M11" s="204" t="str">
        <f ca="1">IF(L11="","",IF(L11="Leve",0.2,IF(L11="Menor",0.4,IF(L11="Moderado",0.6,IF(L11="Mayor",0.8,IF(L11="Catastrófico",1,))))))</f>
        <v/>
      </c>
      <c r="N11" s="207" t="str">
        <f ca="1">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
      </c>
      <c r="O11" s="125">
        <v>1</v>
      </c>
      <c r="P11" s="126"/>
      <c r="Q11" s="127" t="str">
        <f>IF(OR(R11="Preventivo",R11="Detectivo"),"Probabilidad",IF(R11="Correctivo","Impacto",""))</f>
        <v/>
      </c>
      <c r="R11" s="128"/>
      <c r="S11" s="128"/>
      <c r="T11" s="129" t="str">
        <f>IF(AND(R11="Preventivo",S11="Automático"),"50%",IF(AND(R11="Preventivo",S11="Manual"),"40%",IF(AND(R11="Detectivo",S11="Automático"),"40%",IF(AND(R11="Detectivo",S11="Manual"),"30%",IF(AND(R11="Correctivo",S11="Automático"),"35%",IF(AND(R11="Correctivo",S11="Manual"),"25%",""))))))</f>
        <v/>
      </c>
      <c r="U11" s="128"/>
      <c r="V11" s="128"/>
      <c r="W11" s="128"/>
      <c r="X11" s="130" t="str">
        <f>IFERROR(IF(Q11="Probabilidad",(I11-(+I11*T11)),IF(Q11="Impacto",I11,"")),"")</f>
        <v/>
      </c>
      <c r="Y11" s="131" t="str">
        <f>IFERROR(IF(X11="","",IF(X11&lt;=0.2,"Muy Baja",IF(X11&lt;=0.4,"Baja",IF(X11&lt;=0.6,"Media",IF(X11&lt;=0.8,"Alta","Muy Alta"))))),"")</f>
        <v/>
      </c>
      <c r="Z11" s="132" t="str">
        <f>+X11</f>
        <v/>
      </c>
      <c r="AA11" s="131" t="str">
        <f>IFERROR(IF(AB11="","",IF(AB11&lt;=0.2,"Leve",IF(AB11&lt;=0.4,"Menor",IF(AB11&lt;=0.6,"Moderado",IF(AB11&lt;=0.8,"Mayor","Catastrófico"))))),"")</f>
        <v/>
      </c>
      <c r="AB11" s="138" t="str">
        <f>IFERROR(IF(Q11="Impacto",(M11-(+M11*T11)),IF(Q11="Probabilidad",M11,"")),"")</f>
        <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48"/>
      <c r="AF11" s="148"/>
      <c r="AG11" s="413"/>
      <c r="AH11" s="413"/>
      <c r="AI11" s="148"/>
      <c r="AJ11" s="14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customHeight="1" x14ac:dyDescent="0.35">
      <c r="A12" s="211"/>
      <c r="B12" s="214"/>
      <c r="C12" s="214"/>
      <c r="D12" s="214"/>
      <c r="E12" s="217"/>
      <c r="F12" s="214"/>
      <c r="G12" s="220"/>
      <c r="H12" s="223"/>
      <c r="I12" s="205"/>
      <c r="J12" s="226"/>
      <c r="K12" s="205">
        <f ca="1">IF(NOT(ISERROR(MATCH(J12,_xlfn.ANCHORARRAY(E23),0))),I25&amp;"Por favor no seleccionar los criterios de impacto",J12)</f>
        <v>0</v>
      </c>
      <c r="L12" s="223"/>
      <c r="M12" s="205"/>
      <c r="N12" s="208"/>
      <c r="O12" s="125">
        <v>2</v>
      </c>
      <c r="P12" s="126"/>
      <c r="Q12" s="127" t="str">
        <f>IF(OR(R12="Preventivo",R12="Detectivo"),"Probabilidad",IF(R12="Correctivo","Impacto",""))</f>
        <v/>
      </c>
      <c r="R12" s="128"/>
      <c r="S12" s="128"/>
      <c r="T12" s="129" t="str">
        <f t="shared" ref="T12:T16" si="0">IF(AND(R12="Preventivo",S12="Automático"),"50%",IF(AND(R12="Preventivo",S12="Manual"),"40%",IF(AND(R12="Detectivo",S12="Automático"),"40%",IF(AND(R12="Detectivo",S12="Manual"),"30%",IF(AND(R12="Correctivo",S12="Automático"),"35%",IF(AND(R12="Correctivo",S12="Manual"),"25%",""))))))</f>
        <v/>
      </c>
      <c r="U12" s="128"/>
      <c r="V12" s="128"/>
      <c r="W12" s="128"/>
      <c r="X12" s="130" t="str">
        <f>IFERROR(IF(AND(Q11="Probabilidad",Q12="Probabilidad"),(Z11-(+Z11*T12)),IF(Q12="Probabilidad",(I11-(+I11*T12)),IF(Q12="Impacto",Z11,""))),"")</f>
        <v/>
      </c>
      <c r="Y12" s="131" t="str">
        <f t="shared" ref="Y12:Y64" si="1">IFERROR(IF(X12="","",IF(X12&lt;=0.2,"Muy Baja",IF(X12&lt;=0.4,"Baja",IF(X12&lt;=0.6,"Media",IF(X12&lt;=0.8,"Alta","Muy Alta"))))),"")</f>
        <v/>
      </c>
      <c r="Z12" s="132" t="str">
        <f t="shared" ref="Z12:Z16" si="2">+X12</f>
        <v/>
      </c>
      <c r="AA12" s="131" t="str">
        <f t="shared" ref="AA12:AA64" si="3">IFERROR(IF(AB12="","",IF(AB12&lt;=0.2,"Leve",IF(AB12&lt;=0.4,"Menor",IF(AB12&lt;=0.6,"Moderado",IF(AB12&lt;=0.8,"Mayor","Catastrófico"))))),"")</f>
        <v/>
      </c>
      <c r="AB12" s="138" t="str">
        <f>IFERROR(IF(AND(Q11="Impacto",Q12="Impacto"),(AB11-(+AB11*T12)),IF(Q12="Impacto",(M11-(+M11*T12)),IF(Q12="Probabilidad",AB11,""))),"")</f>
        <v/>
      </c>
      <c r="AC12" s="133" t="str">
        <f t="shared" ref="AC12:AC13"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4"/>
      <c r="AE12" s="135"/>
      <c r="AF12" s="135"/>
      <c r="AG12" s="406"/>
      <c r="AH12" s="406"/>
      <c r="AI12" s="135"/>
      <c r="AJ12" s="135"/>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5">
      <c r="A13" s="211"/>
      <c r="B13" s="214"/>
      <c r="C13" s="214"/>
      <c r="D13" s="214"/>
      <c r="E13" s="217"/>
      <c r="F13" s="214"/>
      <c r="G13" s="220"/>
      <c r="H13" s="223"/>
      <c r="I13" s="205"/>
      <c r="J13" s="226"/>
      <c r="K13" s="205">
        <f ca="1">IF(NOT(ISERROR(MATCH(J13,_xlfn.ANCHORARRAY(E24),0))),I26&amp;"Por favor no seleccionar los criterios de impacto",J13)</f>
        <v>0</v>
      </c>
      <c r="L13" s="223"/>
      <c r="M13" s="205"/>
      <c r="N13" s="208"/>
      <c r="O13" s="125">
        <v>3</v>
      </c>
      <c r="P13" s="136"/>
      <c r="Q13" s="127" t="str">
        <f>IF(OR(R13="Preventivo",R13="Detectivo"),"Probabilidad",IF(R13="Correctivo","Impacto",""))</f>
        <v/>
      </c>
      <c r="R13" s="128"/>
      <c r="S13" s="128"/>
      <c r="T13" s="129" t="str">
        <f t="shared" si="0"/>
        <v/>
      </c>
      <c r="U13" s="128"/>
      <c r="V13" s="128"/>
      <c r="W13" s="128"/>
      <c r="X13" s="130" t="str">
        <f>IFERROR(IF(AND(Q12="Probabilidad",Q13="Probabilidad"),(Z12-(+Z12*T13)),IF(AND(Q12="Impacto",Q13="Probabilidad"),(Z11-(+Z11*T13)),IF(Q13="Impacto",Z12,""))),"")</f>
        <v/>
      </c>
      <c r="Y13" s="131" t="str">
        <f t="shared" si="1"/>
        <v/>
      </c>
      <c r="Z13" s="132" t="str">
        <f t="shared" si="2"/>
        <v/>
      </c>
      <c r="AA13" s="131" t="str">
        <f t="shared" si="3"/>
        <v/>
      </c>
      <c r="AB13" s="138" t="str">
        <f>IFERROR(IF(AND(Q12="Impacto",Q13="Impacto"),(AB12-(+AB12*T13)),IF(AND(Q12="Probabilidad",Q13="Impacto"),(AB11-(+AB11*T13)),IF(Q13="Probabilidad",AB12,""))),"")</f>
        <v/>
      </c>
      <c r="AC13" s="133" t="str">
        <f t="shared" si="4"/>
        <v/>
      </c>
      <c r="AD13" s="134"/>
      <c r="AE13" s="135"/>
      <c r="AF13" s="135"/>
      <c r="AG13" s="406"/>
      <c r="AH13" s="406"/>
      <c r="AI13" s="135"/>
      <c r="AJ13" s="135"/>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5">
      <c r="A14" s="211"/>
      <c r="B14" s="214"/>
      <c r="C14" s="214"/>
      <c r="D14" s="214"/>
      <c r="E14" s="217"/>
      <c r="F14" s="214"/>
      <c r="G14" s="220"/>
      <c r="H14" s="223"/>
      <c r="I14" s="205"/>
      <c r="J14" s="226"/>
      <c r="K14" s="205">
        <f ca="1">IF(NOT(ISERROR(MATCH(J14,_xlfn.ANCHORARRAY(E25),0))),I27&amp;"Por favor no seleccionar los criterios de impacto",J14)</f>
        <v>0</v>
      </c>
      <c r="L14" s="223"/>
      <c r="M14" s="205"/>
      <c r="N14" s="208"/>
      <c r="O14" s="125">
        <v>4</v>
      </c>
      <c r="P14" s="126"/>
      <c r="Q14" s="127" t="str">
        <f t="shared" ref="Q14:Q16" si="5">IF(OR(R14="Preventivo",R14="Detectivo"),"Probabilidad",IF(R14="Correctivo","Impacto",""))</f>
        <v/>
      </c>
      <c r="R14" s="128"/>
      <c r="S14" s="128"/>
      <c r="T14" s="129" t="str">
        <f t="shared" si="0"/>
        <v/>
      </c>
      <c r="U14" s="128"/>
      <c r="V14" s="128"/>
      <c r="W14" s="128"/>
      <c r="X14" s="130" t="str">
        <f t="shared" ref="X14:X16" si="6">IFERROR(IF(AND(Q13="Probabilidad",Q14="Probabilidad"),(Z13-(+Z13*T14)),IF(AND(Q13="Impacto",Q14="Probabilidad"),(Z12-(+Z12*T14)),IF(Q14="Impacto",Z13,""))),"")</f>
        <v/>
      </c>
      <c r="Y14" s="131" t="str">
        <f t="shared" si="1"/>
        <v/>
      </c>
      <c r="Z14" s="132" t="str">
        <f t="shared" si="2"/>
        <v/>
      </c>
      <c r="AA14" s="131" t="str">
        <f t="shared" si="3"/>
        <v/>
      </c>
      <c r="AB14" s="138" t="str">
        <f t="shared" ref="AB14:AB16" si="7">IFERROR(IF(AND(Q13="Impacto",Q14="Impacto"),(AB13-(+AB13*T14)),IF(AND(Q13="Probabilidad",Q14="Impacto"),(AB12-(+AB12*T14)),IF(Q14="Probabilidad",AB13,""))),"")</f>
        <v/>
      </c>
      <c r="AC14" s="133"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4"/>
      <c r="AE14" s="135"/>
      <c r="AF14" s="135"/>
      <c r="AG14" s="406"/>
      <c r="AH14" s="406"/>
      <c r="AI14" s="135"/>
      <c r="AJ14" s="135"/>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11"/>
      <c r="B15" s="214"/>
      <c r="C15" s="214"/>
      <c r="D15" s="214"/>
      <c r="E15" s="217"/>
      <c r="F15" s="214"/>
      <c r="G15" s="220"/>
      <c r="H15" s="223"/>
      <c r="I15" s="205"/>
      <c r="J15" s="226"/>
      <c r="K15" s="205">
        <f ca="1">IF(NOT(ISERROR(MATCH(J15,_xlfn.ANCHORARRAY(E26),0))),I28&amp;"Por favor no seleccionar los criterios de impacto",J15)</f>
        <v>0</v>
      </c>
      <c r="L15" s="223"/>
      <c r="M15" s="205"/>
      <c r="N15" s="208"/>
      <c r="O15" s="125">
        <v>5</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8" t="str">
        <f t="shared" si="7"/>
        <v/>
      </c>
      <c r="AC15" s="133" t="str">
        <f t="shared" ref="AC15:AC16" si="8">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4"/>
      <c r="AE15" s="135"/>
      <c r="AF15" s="135"/>
      <c r="AG15" s="406"/>
      <c r="AH15" s="406"/>
      <c r="AI15" s="135"/>
      <c r="AJ15" s="135"/>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12"/>
      <c r="B16" s="215"/>
      <c r="C16" s="215"/>
      <c r="D16" s="215"/>
      <c r="E16" s="218"/>
      <c r="F16" s="215"/>
      <c r="G16" s="221"/>
      <c r="H16" s="224"/>
      <c r="I16" s="206"/>
      <c r="J16" s="227"/>
      <c r="K16" s="206">
        <f ca="1">IF(NOT(ISERROR(MATCH(J16,_xlfn.ANCHORARRAY(E27),0))),I29&amp;"Por favor no seleccionar los criterios de impacto",J16)</f>
        <v>0</v>
      </c>
      <c r="L16" s="224"/>
      <c r="M16" s="206"/>
      <c r="N16" s="209"/>
      <c r="O16" s="125">
        <v>6</v>
      </c>
      <c r="P16" s="126"/>
      <c r="Q16" s="127" t="str">
        <f t="shared" si="5"/>
        <v/>
      </c>
      <c r="R16" s="128"/>
      <c r="S16" s="128"/>
      <c r="T16" s="129" t="str">
        <f t="shared" si="0"/>
        <v/>
      </c>
      <c r="U16" s="128"/>
      <c r="V16" s="128"/>
      <c r="W16" s="128"/>
      <c r="X16" s="130" t="str">
        <f t="shared" si="6"/>
        <v/>
      </c>
      <c r="Y16" s="131" t="str">
        <f t="shared" si="1"/>
        <v/>
      </c>
      <c r="Z16" s="132" t="str">
        <f t="shared" si="2"/>
        <v/>
      </c>
      <c r="AA16" s="131" t="str">
        <f t="shared" si="3"/>
        <v/>
      </c>
      <c r="AB16" s="138" t="str">
        <f t="shared" si="7"/>
        <v/>
      </c>
      <c r="AC16" s="133" t="str">
        <f t="shared" si="8"/>
        <v/>
      </c>
      <c r="AD16" s="134"/>
      <c r="AE16" s="135"/>
      <c r="AF16" s="135"/>
      <c r="AG16" s="406"/>
      <c r="AH16" s="406"/>
      <c r="AI16" s="135"/>
      <c r="AJ16" s="135"/>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10">
        <v>3</v>
      </c>
      <c r="B17" s="213"/>
      <c r="C17" s="213"/>
      <c r="D17" s="213"/>
      <c r="E17" s="216"/>
      <c r="F17" s="213"/>
      <c r="G17" s="219"/>
      <c r="H17" s="222" t="str">
        <f>IF(G17&lt;=0,"",IF(G17&lt;=2,"Muy Baja",IF(G17&lt;=24,"Baja",IF(G17&lt;=500,"Media",IF(G17&lt;=5000,"Alta","Muy Alta")))))</f>
        <v/>
      </c>
      <c r="I17" s="204" t="str">
        <f>IF(H17="","",IF(H17="Muy Baja",0.2,IF(H17="Baja",0.4,IF(H17="Media",0.6,IF(H17="Alta",0.8,IF(H17="Muy Alta",1,))))))</f>
        <v/>
      </c>
      <c r="J17" s="225"/>
      <c r="K17" s="204">
        <f ca="1">IF(NOT(ISERROR(MATCH(J17,'Tabla Impacto'!$B$221:$B$223,0))),'Tabla Impacto'!$F$223&amp;"Por favor no seleccionar los criterios de impacto(Afectación Económica o presupuestal y Pérdida Reputacional)",J17)</f>
        <v>0</v>
      </c>
      <c r="L17" s="222" t="str">
        <f ca="1">IF(OR(K17='Tabla Impacto'!$C$11,K17='Tabla Impacto'!$D$11),"Leve",IF(OR(K17='Tabla Impacto'!$C$12,K17='Tabla Impacto'!$D$12),"Menor",IF(OR(K17='Tabla Impacto'!$C$13,K17='Tabla Impacto'!$D$13),"Moderado",IF(OR(K17='Tabla Impacto'!$C$14,K17='Tabla Impacto'!$D$14),"Mayor",IF(OR(K17='Tabla Impacto'!$C$15,K17='Tabla Impacto'!$D$15),"Catastrófico","")))))</f>
        <v/>
      </c>
      <c r="M17" s="204" t="str">
        <f ca="1">IF(L17="","",IF(L17="Leve",0.2,IF(L17="Menor",0.4,IF(L17="Moderado",0.6,IF(L17="Mayor",0.8,IF(L17="Catastrófico",1,))))))</f>
        <v/>
      </c>
      <c r="N17" s="207"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
      </c>
      <c r="O17" s="125">
        <v>1</v>
      </c>
      <c r="P17" s="126"/>
      <c r="Q17" s="127" t="str">
        <f>IF(OR(R17="Preventivo",R17="Detectivo"),"Probabilidad",IF(R17="Correctivo","Impacto",""))</f>
        <v/>
      </c>
      <c r="R17" s="128"/>
      <c r="S17" s="128"/>
      <c r="T17" s="129" t="str">
        <f>IF(AND(R17="Preventivo",S17="Automático"),"50%",IF(AND(R17="Preventivo",S17="Manual"),"40%",IF(AND(R17="Detectivo",S17="Automático"),"40%",IF(AND(R17="Detectivo",S17="Manual"),"30%",IF(AND(R17="Correctivo",S17="Automático"),"35%",IF(AND(R17="Correctivo",S17="Manual"),"25%",""))))))</f>
        <v/>
      </c>
      <c r="U17" s="128"/>
      <c r="V17" s="128"/>
      <c r="W17" s="128"/>
      <c r="X17" s="130" t="str">
        <f>IFERROR(IF(Q17="Probabilidad",(I17-(+I17*T17)),IF(Q17="Impacto",I17,"")),"")</f>
        <v/>
      </c>
      <c r="Y17" s="131" t="str">
        <f>IFERROR(IF(X17="","",IF(X17&lt;=0.2,"Muy Baja",IF(X17&lt;=0.4,"Baja",IF(X17&lt;=0.6,"Media",IF(X17&lt;=0.8,"Alta","Muy Alta"))))),"")</f>
        <v/>
      </c>
      <c r="Z17" s="132" t="str">
        <f>+X17</f>
        <v/>
      </c>
      <c r="AA17" s="131" t="str">
        <f>IFERROR(IF(AB17="","",IF(AB17&lt;=0.2,"Leve",IF(AB17&lt;=0.4,"Menor",IF(AB17&lt;=0.6,"Moderado",IF(AB17&lt;=0.8,"Mayor","Catastrófico"))))),"")</f>
        <v/>
      </c>
      <c r="AB17" s="138" t="str">
        <f>IFERROR(IF(Q17="Impacto",(M17-(+M17*T17)),IF(Q17="Probabilidad",M17,"")),"")</f>
        <v/>
      </c>
      <c r="AC17" s="133"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5"/>
      <c r="AG17" s="406"/>
      <c r="AH17" s="406"/>
      <c r="AI17" s="135"/>
      <c r="AJ17" s="135"/>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11"/>
      <c r="B18" s="214"/>
      <c r="C18" s="214"/>
      <c r="D18" s="214"/>
      <c r="E18" s="217"/>
      <c r="F18" s="214"/>
      <c r="G18" s="220"/>
      <c r="H18" s="223"/>
      <c r="I18" s="205"/>
      <c r="J18" s="226"/>
      <c r="K18" s="205">
        <f t="shared" ref="K18:K22" ca="1" si="9">IF(NOT(ISERROR(MATCH(J18,_xlfn.ANCHORARRAY(E29),0))),I31&amp;"Por favor no seleccionar los criterios de impacto",J18)</f>
        <v>0</v>
      </c>
      <c r="L18" s="223"/>
      <c r="M18" s="205"/>
      <c r="N18" s="208"/>
      <c r="O18" s="125">
        <v>2</v>
      </c>
      <c r="P18" s="126"/>
      <c r="Q18" s="127" t="str">
        <f>IF(OR(R18="Preventivo",R18="Detectivo"),"Probabilidad",IF(R18="Correctivo","Impacto",""))</f>
        <v/>
      </c>
      <c r="R18" s="128"/>
      <c r="S18" s="128"/>
      <c r="T18" s="129" t="str">
        <f t="shared" ref="T18:T22" si="10">IF(AND(R18="Preventivo",S18="Automático"),"50%",IF(AND(R18="Preventivo",S18="Manual"),"40%",IF(AND(R18="Detectivo",S18="Automático"),"40%",IF(AND(R18="Detectivo",S18="Manual"),"30%",IF(AND(R18="Correctivo",S18="Automático"),"35%",IF(AND(R18="Correctivo",S18="Manual"),"25%",""))))))</f>
        <v/>
      </c>
      <c r="U18" s="128"/>
      <c r="V18" s="128"/>
      <c r="W18" s="128"/>
      <c r="X18" s="137" t="str">
        <f>IFERROR(IF(AND(Q17="Probabilidad",Q18="Probabilidad"),(Z17-(+Z17*T18)),IF(Q18="Probabilidad",(I17-(+I17*T18)),IF(Q18="Impacto",Z17,""))),"")</f>
        <v/>
      </c>
      <c r="Y18" s="131" t="str">
        <f t="shared" si="1"/>
        <v/>
      </c>
      <c r="Z18" s="132" t="str">
        <f t="shared" ref="Z18:Z22" si="11">+X18</f>
        <v/>
      </c>
      <c r="AA18" s="131" t="str">
        <f t="shared" si="3"/>
        <v/>
      </c>
      <c r="AB18" s="138" t="str">
        <f>IFERROR(IF(AND(Q17="Impacto",Q18="Impacto"),(AB17-(+AB17*T18)),IF(Q18="Impacto",(M17-(+M17*T18)),IF(Q18="Probabilidad",AB17,""))),"")</f>
        <v/>
      </c>
      <c r="AC18" s="133" t="str">
        <f t="shared" ref="AC18:AC19" si="12">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4"/>
      <c r="AE18" s="135"/>
      <c r="AF18" s="135"/>
      <c r="AG18" s="406"/>
      <c r="AH18" s="406"/>
      <c r="AI18" s="135"/>
      <c r="AJ18" s="135"/>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11"/>
      <c r="B19" s="214"/>
      <c r="C19" s="214"/>
      <c r="D19" s="214"/>
      <c r="E19" s="217"/>
      <c r="F19" s="214"/>
      <c r="G19" s="220"/>
      <c r="H19" s="223"/>
      <c r="I19" s="205"/>
      <c r="J19" s="226"/>
      <c r="K19" s="205">
        <f t="shared" ca="1" si="9"/>
        <v>0</v>
      </c>
      <c r="L19" s="223"/>
      <c r="M19" s="205"/>
      <c r="N19" s="208"/>
      <c r="O19" s="125">
        <v>3</v>
      </c>
      <c r="P19" s="136"/>
      <c r="Q19" s="127" t="str">
        <f>IF(OR(R19="Preventivo",R19="Detectivo"),"Probabilidad",IF(R19="Correctivo","Impacto",""))</f>
        <v/>
      </c>
      <c r="R19" s="128"/>
      <c r="S19" s="128"/>
      <c r="T19" s="129" t="str">
        <f t="shared" si="10"/>
        <v/>
      </c>
      <c r="U19" s="128"/>
      <c r="V19" s="128"/>
      <c r="W19" s="128"/>
      <c r="X19" s="130" t="str">
        <f>IFERROR(IF(AND(Q18="Probabilidad",Q19="Probabilidad"),(Z18-(+Z18*T19)),IF(AND(Q18="Impacto",Q19="Probabilidad"),(Z17-(+Z17*T19)),IF(Q19="Impacto",Z18,""))),"")</f>
        <v/>
      </c>
      <c r="Y19" s="131" t="str">
        <f t="shared" si="1"/>
        <v/>
      </c>
      <c r="Z19" s="132" t="str">
        <f t="shared" si="11"/>
        <v/>
      </c>
      <c r="AA19" s="131" t="str">
        <f t="shared" si="3"/>
        <v/>
      </c>
      <c r="AB19" s="138" t="str">
        <f>IFERROR(IF(AND(Q18="Impacto",Q19="Impacto"),(AB18-(+AB18*T19)),IF(AND(Q18="Probabilidad",Q19="Impacto"),(AB17-(+AB17*T19)),IF(Q19="Probabilidad",AB18,""))),"")</f>
        <v/>
      </c>
      <c r="AC19" s="133" t="str">
        <f t="shared" si="12"/>
        <v/>
      </c>
      <c r="AD19" s="134"/>
      <c r="AE19" s="135"/>
      <c r="AF19" s="135"/>
      <c r="AG19" s="406"/>
      <c r="AH19" s="406"/>
      <c r="AI19" s="135"/>
      <c r="AJ19" s="135"/>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11"/>
      <c r="B20" s="214"/>
      <c r="C20" s="214"/>
      <c r="D20" s="214"/>
      <c r="E20" s="217"/>
      <c r="F20" s="214"/>
      <c r="G20" s="220"/>
      <c r="H20" s="223"/>
      <c r="I20" s="205"/>
      <c r="J20" s="226"/>
      <c r="K20" s="205">
        <f t="shared" ca="1" si="9"/>
        <v>0</v>
      </c>
      <c r="L20" s="223"/>
      <c r="M20" s="205"/>
      <c r="N20" s="208"/>
      <c r="O20" s="125">
        <v>4</v>
      </c>
      <c r="P20" s="126"/>
      <c r="Q20" s="127" t="str">
        <f t="shared" ref="Q20:Q22" si="13">IF(OR(R20="Preventivo",R20="Detectivo"),"Probabilidad",IF(R20="Correctivo","Impacto",""))</f>
        <v/>
      </c>
      <c r="R20" s="128"/>
      <c r="S20" s="128"/>
      <c r="T20" s="129" t="str">
        <f t="shared" si="10"/>
        <v/>
      </c>
      <c r="U20" s="128"/>
      <c r="V20" s="128"/>
      <c r="W20" s="128"/>
      <c r="X20" s="130" t="str">
        <f t="shared" ref="X20:X22" si="14">IFERROR(IF(AND(Q19="Probabilidad",Q20="Probabilidad"),(Z19-(+Z19*T20)),IF(AND(Q19="Impacto",Q20="Probabilidad"),(Z18-(+Z18*T20)),IF(Q20="Impacto",Z19,""))),"")</f>
        <v/>
      </c>
      <c r="Y20" s="131" t="str">
        <f t="shared" si="1"/>
        <v/>
      </c>
      <c r="Z20" s="132" t="str">
        <f t="shared" si="11"/>
        <v/>
      </c>
      <c r="AA20" s="131" t="str">
        <f t="shared" si="3"/>
        <v/>
      </c>
      <c r="AB20" s="138" t="str">
        <f t="shared" ref="AB20:AB22" si="15">IFERROR(IF(AND(Q19="Impacto",Q20="Impacto"),(AB19-(+AB19*T20)),IF(AND(Q19="Probabilidad",Q20="Impacto"),(AB18-(+AB18*T20)),IF(Q20="Probabilidad",AB19,""))),"")</f>
        <v/>
      </c>
      <c r="AC20" s="13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5"/>
      <c r="AG20" s="406"/>
      <c r="AH20" s="406"/>
      <c r="AI20" s="135"/>
      <c r="AJ20" s="135"/>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11"/>
      <c r="B21" s="214"/>
      <c r="C21" s="214"/>
      <c r="D21" s="214"/>
      <c r="E21" s="217"/>
      <c r="F21" s="214"/>
      <c r="G21" s="220"/>
      <c r="H21" s="223"/>
      <c r="I21" s="205"/>
      <c r="J21" s="226"/>
      <c r="K21" s="205">
        <f t="shared" ca="1" si="9"/>
        <v>0</v>
      </c>
      <c r="L21" s="223"/>
      <c r="M21" s="205"/>
      <c r="N21" s="208"/>
      <c r="O21" s="125">
        <v>5</v>
      </c>
      <c r="P21" s="126"/>
      <c r="Q21" s="127" t="str">
        <f t="shared" si="13"/>
        <v/>
      </c>
      <c r="R21" s="128"/>
      <c r="S21" s="128"/>
      <c r="T21" s="129" t="str">
        <f t="shared" si="10"/>
        <v/>
      </c>
      <c r="U21" s="128"/>
      <c r="V21" s="128"/>
      <c r="W21" s="128"/>
      <c r="X21" s="130" t="str">
        <f t="shared" si="14"/>
        <v/>
      </c>
      <c r="Y21" s="131" t="str">
        <f t="shared" si="1"/>
        <v/>
      </c>
      <c r="Z21" s="132" t="str">
        <f t="shared" si="11"/>
        <v/>
      </c>
      <c r="AA21" s="131" t="str">
        <f t="shared" si="3"/>
        <v/>
      </c>
      <c r="AB21" s="138" t="str">
        <f t="shared" si="15"/>
        <v/>
      </c>
      <c r="AC21" s="133" t="str">
        <f t="shared" ref="AC21:AC22" si="16">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4"/>
      <c r="AE21" s="135"/>
      <c r="AF21" s="135"/>
      <c r="AG21" s="406"/>
      <c r="AH21" s="406"/>
      <c r="AI21" s="135"/>
      <c r="AJ21" s="135"/>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12"/>
      <c r="B22" s="215"/>
      <c r="C22" s="215"/>
      <c r="D22" s="215"/>
      <c r="E22" s="218"/>
      <c r="F22" s="215"/>
      <c r="G22" s="221"/>
      <c r="H22" s="224"/>
      <c r="I22" s="206"/>
      <c r="J22" s="227"/>
      <c r="K22" s="206">
        <f t="shared" ca="1" si="9"/>
        <v>0</v>
      </c>
      <c r="L22" s="224"/>
      <c r="M22" s="206"/>
      <c r="N22" s="209"/>
      <c r="O22" s="125">
        <v>6</v>
      </c>
      <c r="P22" s="126"/>
      <c r="Q22" s="127" t="str">
        <f t="shared" si="13"/>
        <v/>
      </c>
      <c r="R22" s="128"/>
      <c r="S22" s="128"/>
      <c r="T22" s="129" t="str">
        <f t="shared" si="10"/>
        <v/>
      </c>
      <c r="U22" s="128"/>
      <c r="V22" s="128"/>
      <c r="W22" s="128"/>
      <c r="X22" s="130" t="str">
        <f t="shared" si="14"/>
        <v/>
      </c>
      <c r="Y22" s="131" t="str">
        <f t="shared" si="1"/>
        <v/>
      </c>
      <c r="Z22" s="132" t="str">
        <f t="shared" si="11"/>
        <v/>
      </c>
      <c r="AA22" s="131" t="str">
        <f t="shared" si="3"/>
        <v/>
      </c>
      <c r="AB22" s="138" t="str">
        <f t="shared" si="15"/>
        <v/>
      </c>
      <c r="AC22" s="133" t="str">
        <f t="shared" si="16"/>
        <v/>
      </c>
      <c r="AD22" s="134"/>
      <c r="AE22" s="135"/>
      <c r="AF22" s="135"/>
      <c r="AG22" s="406"/>
      <c r="AH22" s="406"/>
      <c r="AI22" s="135"/>
      <c r="AJ22" s="135"/>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10">
        <v>4</v>
      </c>
      <c r="B23" s="213"/>
      <c r="C23" s="213"/>
      <c r="D23" s="213"/>
      <c r="E23" s="216"/>
      <c r="F23" s="213"/>
      <c r="G23" s="219"/>
      <c r="H23" s="222" t="str">
        <f>IF(G23&lt;=0,"",IF(G23&lt;=2,"Muy Baja",IF(G23&lt;=24,"Baja",IF(G23&lt;=500,"Media",IF(G23&lt;=5000,"Alta","Muy Alta")))))</f>
        <v/>
      </c>
      <c r="I23" s="204" t="str">
        <f>IF(H23="","",IF(H23="Muy Baja",0.2,IF(H23="Baja",0.4,IF(H23="Media",0.6,IF(H23="Alta",0.8,IF(H23="Muy Alta",1,))))))</f>
        <v/>
      </c>
      <c r="J23" s="225"/>
      <c r="K23" s="204">
        <f ca="1">IF(NOT(ISERROR(MATCH(J23,'Tabla Impacto'!$B$221:$B$223,0))),'Tabla Impacto'!$F$223&amp;"Por favor no seleccionar los criterios de impacto(Afectación Económica o presupuestal y Pérdida Reputacional)",J23)</f>
        <v>0</v>
      </c>
      <c r="L23" s="222" t="str">
        <f ca="1">IF(OR(K23='Tabla Impacto'!$C$11,K23='Tabla Impacto'!$D$11),"Leve",IF(OR(K23='Tabla Impacto'!$C$12,K23='Tabla Impacto'!$D$12),"Menor",IF(OR(K23='Tabla Impacto'!$C$13,K23='Tabla Impacto'!$D$13),"Moderado",IF(OR(K23='Tabla Impacto'!$C$14,K23='Tabla Impacto'!$D$14),"Mayor",IF(OR(K23='Tabla Impacto'!$C$15,K23='Tabla Impacto'!$D$15),"Catastrófico","")))))</f>
        <v/>
      </c>
      <c r="M23" s="204" t="str">
        <f ca="1">IF(L23="","",IF(L23="Leve",0.2,IF(L23="Menor",0.4,IF(L23="Moderado",0.6,IF(L23="Mayor",0.8,IF(L23="Catastrófico",1,))))))</f>
        <v/>
      </c>
      <c r="N23" s="207" t="str">
        <f ca="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5">
        <v>1</v>
      </c>
      <c r="P23" s="126"/>
      <c r="Q23" s="127" t="str">
        <f>IF(OR(R23="Preventivo",R23="Detectivo"),"Probabilidad",IF(R23="Correctivo","Impacto",""))</f>
        <v/>
      </c>
      <c r="R23" s="128"/>
      <c r="S23" s="128"/>
      <c r="T23" s="129" t="str">
        <f>IF(AND(R23="Preventivo",S23="Automático"),"50%",IF(AND(R23="Preventivo",S23="Manual"),"40%",IF(AND(R23="Detectivo",S23="Automático"),"40%",IF(AND(R23="Detectivo",S23="Manual"),"30%",IF(AND(R23="Correctivo",S23="Automático"),"35%",IF(AND(R23="Correctivo",S23="Manual"),"25%",""))))))</f>
        <v/>
      </c>
      <c r="U23" s="128"/>
      <c r="V23" s="128"/>
      <c r="W23" s="128"/>
      <c r="X23" s="130" t="str">
        <f>IFERROR(IF(Q23="Probabilidad",(I23-(+I23*T23)),IF(Q23="Impacto",I23,"")),"")</f>
        <v/>
      </c>
      <c r="Y23" s="131" t="str">
        <f>IFERROR(IF(X23="","",IF(X23&lt;=0.2,"Muy Baja",IF(X23&lt;=0.4,"Baja",IF(X23&lt;=0.6,"Media",IF(X23&lt;=0.8,"Alta","Muy Alta"))))),"")</f>
        <v/>
      </c>
      <c r="Z23" s="132" t="str">
        <f>+X23</f>
        <v/>
      </c>
      <c r="AA23" s="131" t="str">
        <f>IFERROR(IF(AB23="","",IF(AB23&lt;=0.2,"Leve",IF(AB23&lt;=0.4,"Menor",IF(AB23&lt;=0.6,"Moderado",IF(AB23&lt;=0.8,"Mayor","Catastrófico"))))),"")</f>
        <v/>
      </c>
      <c r="AB23" s="138" t="str">
        <f>IFERROR(IF(Q23="Impacto",(M23-(+M23*T23)),IF(Q23="Probabilidad",M23,"")),"")</f>
        <v/>
      </c>
      <c r="AC23" s="13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5"/>
      <c r="AG23" s="406"/>
      <c r="AH23" s="406"/>
      <c r="AI23" s="135"/>
      <c r="AJ23" s="135"/>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11"/>
      <c r="B24" s="214"/>
      <c r="C24" s="214"/>
      <c r="D24" s="214"/>
      <c r="E24" s="217"/>
      <c r="F24" s="214"/>
      <c r="G24" s="220"/>
      <c r="H24" s="223"/>
      <c r="I24" s="205"/>
      <c r="J24" s="226"/>
      <c r="K24" s="205">
        <f t="shared" ref="K24:K28" ca="1" si="17">IF(NOT(ISERROR(MATCH(J24,_xlfn.ANCHORARRAY(E35),0))),I37&amp;"Por favor no seleccionar los criterios de impacto",J24)</f>
        <v>0</v>
      </c>
      <c r="L24" s="223"/>
      <c r="M24" s="205"/>
      <c r="N24" s="208"/>
      <c r="O24" s="125">
        <v>2</v>
      </c>
      <c r="P24" s="126"/>
      <c r="Q24" s="127" t="str">
        <f>IF(OR(R24="Preventivo",R24="Detectivo"),"Probabilidad",IF(R24="Correctivo","Impacto",""))</f>
        <v/>
      </c>
      <c r="R24" s="128"/>
      <c r="S24" s="128"/>
      <c r="T24" s="129" t="str">
        <f t="shared" ref="T24:T28" si="18">IF(AND(R24="Preventivo",S24="Automático"),"50%",IF(AND(R24="Preventivo",S24="Manual"),"40%",IF(AND(R24="Detectivo",S24="Automático"),"40%",IF(AND(R24="Detectivo",S24="Manual"),"30%",IF(AND(R24="Correctivo",S24="Automático"),"35%",IF(AND(R24="Correctivo",S24="Manual"),"25%",""))))))</f>
        <v/>
      </c>
      <c r="U24" s="128"/>
      <c r="V24" s="128"/>
      <c r="W24" s="128"/>
      <c r="X24" s="130" t="str">
        <f>IFERROR(IF(AND(Q23="Probabilidad",Q24="Probabilidad"),(Z23-(+Z23*T24)),IF(Q24="Probabilidad",(I23-(+I23*T24)),IF(Q24="Impacto",Z23,""))),"")</f>
        <v/>
      </c>
      <c r="Y24" s="131" t="str">
        <f t="shared" si="1"/>
        <v/>
      </c>
      <c r="Z24" s="132" t="str">
        <f t="shared" ref="Z24:Z28" si="19">+X24</f>
        <v/>
      </c>
      <c r="AA24" s="131" t="str">
        <f t="shared" si="3"/>
        <v/>
      </c>
      <c r="AB24" s="138" t="str">
        <f>IFERROR(IF(AND(Q23="Impacto",Q24="Impacto"),(AB23-(+AB23*T24)),IF(Q24="Impacto",(M23-(+M23*T24)),IF(Q24="Probabilidad",AB23,""))),"")</f>
        <v/>
      </c>
      <c r="AC24" s="133" t="str">
        <f t="shared" ref="AC24:AC25" si="20">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4"/>
      <c r="AE24" s="135"/>
      <c r="AF24" s="135"/>
      <c r="AG24" s="406"/>
      <c r="AH24" s="406"/>
      <c r="AI24" s="135"/>
      <c r="AJ24" s="135"/>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11"/>
      <c r="B25" s="214"/>
      <c r="C25" s="214"/>
      <c r="D25" s="214"/>
      <c r="E25" s="217"/>
      <c r="F25" s="214"/>
      <c r="G25" s="220"/>
      <c r="H25" s="223"/>
      <c r="I25" s="205"/>
      <c r="J25" s="226"/>
      <c r="K25" s="205">
        <f t="shared" ca="1" si="17"/>
        <v>0</v>
      </c>
      <c r="L25" s="223"/>
      <c r="M25" s="205"/>
      <c r="N25" s="208"/>
      <c r="O25" s="125">
        <v>3</v>
      </c>
      <c r="P25" s="136"/>
      <c r="Q25" s="127" t="str">
        <f>IF(OR(R25="Preventivo",R25="Detectivo"),"Probabilidad",IF(R25="Correctivo","Impacto",""))</f>
        <v/>
      </c>
      <c r="R25" s="128"/>
      <c r="S25" s="128"/>
      <c r="T25" s="129" t="str">
        <f t="shared" si="18"/>
        <v/>
      </c>
      <c r="U25" s="128"/>
      <c r="V25" s="128"/>
      <c r="W25" s="128"/>
      <c r="X25" s="130" t="str">
        <f>IFERROR(IF(AND(Q24="Probabilidad",Q25="Probabilidad"),(Z24-(+Z24*T25)),IF(AND(Q24="Impacto",Q25="Probabilidad"),(Z23-(+Z23*T25)),IF(Q25="Impacto",Z24,""))),"")</f>
        <v/>
      </c>
      <c r="Y25" s="131" t="str">
        <f t="shared" si="1"/>
        <v/>
      </c>
      <c r="Z25" s="132" t="str">
        <f t="shared" si="19"/>
        <v/>
      </c>
      <c r="AA25" s="131" t="str">
        <f t="shared" si="3"/>
        <v/>
      </c>
      <c r="AB25" s="138" t="str">
        <f>IFERROR(IF(AND(Q24="Impacto",Q25="Impacto"),(AB24-(+AB24*T25)),IF(AND(Q24="Probabilidad",Q25="Impacto"),(AB23-(+AB23*T25)),IF(Q25="Probabilidad",AB24,""))),"")</f>
        <v/>
      </c>
      <c r="AC25" s="133" t="str">
        <f t="shared" si="20"/>
        <v/>
      </c>
      <c r="AD25" s="134"/>
      <c r="AE25" s="135"/>
      <c r="AF25" s="135"/>
      <c r="AG25" s="406"/>
      <c r="AH25" s="406"/>
      <c r="AI25" s="135"/>
      <c r="AJ25" s="135"/>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11"/>
      <c r="B26" s="214"/>
      <c r="C26" s="214"/>
      <c r="D26" s="214"/>
      <c r="E26" s="217"/>
      <c r="F26" s="214"/>
      <c r="G26" s="220"/>
      <c r="H26" s="223"/>
      <c r="I26" s="205"/>
      <c r="J26" s="226"/>
      <c r="K26" s="205">
        <f t="shared" ca="1" si="17"/>
        <v>0</v>
      </c>
      <c r="L26" s="223"/>
      <c r="M26" s="205"/>
      <c r="N26" s="208"/>
      <c r="O26" s="125">
        <v>4</v>
      </c>
      <c r="P26" s="126"/>
      <c r="Q26" s="127" t="str">
        <f t="shared" ref="Q26:Q28" si="21">IF(OR(R26="Preventivo",R26="Detectivo"),"Probabilidad",IF(R26="Correctivo","Impacto",""))</f>
        <v/>
      </c>
      <c r="R26" s="128"/>
      <c r="S26" s="128"/>
      <c r="T26" s="129" t="str">
        <f t="shared" si="18"/>
        <v/>
      </c>
      <c r="U26" s="128"/>
      <c r="V26" s="128"/>
      <c r="W26" s="128"/>
      <c r="X26" s="130" t="str">
        <f t="shared" ref="X26:X28" si="22">IFERROR(IF(AND(Q25="Probabilidad",Q26="Probabilidad"),(Z25-(+Z25*T26)),IF(AND(Q25="Impacto",Q26="Probabilidad"),(Z24-(+Z24*T26)),IF(Q26="Impacto",Z25,""))),"")</f>
        <v/>
      </c>
      <c r="Y26" s="131" t="str">
        <f t="shared" si="1"/>
        <v/>
      </c>
      <c r="Z26" s="132" t="str">
        <f t="shared" si="19"/>
        <v/>
      </c>
      <c r="AA26" s="131" t="str">
        <f t="shared" si="3"/>
        <v/>
      </c>
      <c r="AB26" s="138" t="str">
        <f t="shared" ref="AB26:AB28" si="23">IFERROR(IF(AND(Q25="Impacto",Q26="Impacto"),(AB25-(+AB25*T26)),IF(AND(Q25="Probabilidad",Q26="Impacto"),(AB24-(+AB24*T26)),IF(Q26="Probabilidad",AB25,""))),"")</f>
        <v/>
      </c>
      <c r="AC26" s="133"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5"/>
      <c r="AG26" s="406"/>
      <c r="AH26" s="406"/>
      <c r="AI26" s="135"/>
      <c r="AJ26" s="135"/>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11"/>
      <c r="B27" s="214"/>
      <c r="C27" s="214"/>
      <c r="D27" s="214"/>
      <c r="E27" s="217"/>
      <c r="F27" s="214"/>
      <c r="G27" s="220"/>
      <c r="H27" s="223"/>
      <c r="I27" s="205"/>
      <c r="J27" s="226"/>
      <c r="K27" s="205">
        <f t="shared" ca="1" si="17"/>
        <v>0</v>
      </c>
      <c r="L27" s="223"/>
      <c r="M27" s="205"/>
      <c r="N27" s="208"/>
      <c r="O27" s="125">
        <v>5</v>
      </c>
      <c r="P27" s="126"/>
      <c r="Q27" s="127" t="str">
        <f t="shared" si="21"/>
        <v/>
      </c>
      <c r="R27" s="128"/>
      <c r="S27" s="128"/>
      <c r="T27" s="129" t="str">
        <f t="shared" si="18"/>
        <v/>
      </c>
      <c r="U27" s="128"/>
      <c r="V27" s="128"/>
      <c r="W27" s="128"/>
      <c r="X27" s="137" t="str">
        <f t="shared" si="22"/>
        <v/>
      </c>
      <c r="Y27" s="131" t="str">
        <f>IFERROR(IF(X27="","",IF(X27&lt;=0.2,"Muy Baja",IF(X27&lt;=0.4,"Baja",IF(X27&lt;=0.6,"Media",IF(X27&lt;=0.8,"Alta","Muy Alta"))))),"")</f>
        <v/>
      </c>
      <c r="Z27" s="132" t="str">
        <f t="shared" si="19"/>
        <v/>
      </c>
      <c r="AA27" s="131" t="str">
        <f t="shared" si="3"/>
        <v/>
      </c>
      <c r="AB27" s="138" t="str">
        <f t="shared" si="23"/>
        <v/>
      </c>
      <c r="AC27" s="133" t="str">
        <f t="shared" ref="AC27:AC28" si="24">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4"/>
      <c r="AE27" s="135"/>
      <c r="AF27" s="135"/>
      <c r="AG27" s="406"/>
      <c r="AH27" s="406"/>
      <c r="AI27" s="135"/>
      <c r="AJ27" s="135"/>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12"/>
      <c r="B28" s="215"/>
      <c r="C28" s="215"/>
      <c r="D28" s="215"/>
      <c r="E28" s="218"/>
      <c r="F28" s="215"/>
      <c r="G28" s="221"/>
      <c r="H28" s="224"/>
      <c r="I28" s="206"/>
      <c r="J28" s="227"/>
      <c r="K28" s="206">
        <f t="shared" ca="1" si="17"/>
        <v>0</v>
      </c>
      <c r="L28" s="224"/>
      <c r="M28" s="206"/>
      <c r="N28" s="209"/>
      <c r="O28" s="125">
        <v>6</v>
      </c>
      <c r="P28" s="126"/>
      <c r="Q28" s="127" t="str">
        <f t="shared" si="21"/>
        <v/>
      </c>
      <c r="R28" s="128"/>
      <c r="S28" s="128"/>
      <c r="T28" s="129" t="str">
        <f t="shared" si="18"/>
        <v/>
      </c>
      <c r="U28" s="128"/>
      <c r="V28" s="128"/>
      <c r="W28" s="128"/>
      <c r="X28" s="130" t="str">
        <f t="shared" si="22"/>
        <v/>
      </c>
      <c r="Y28" s="131" t="str">
        <f t="shared" si="1"/>
        <v/>
      </c>
      <c r="Z28" s="132" t="str">
        <f t="shared" si="19"/>
        <v/>
      </c>
      <c r="AA28" s="131" t="str">
        <f t="shared" si="3"/>
        <v/>
      </c>
      <c r="AB28" s="138" t="str">
        <f t="shared" si="23"/>
        <v/>
      </c>
      <c r="AC28" s="133" t="str">
        <f t="shared" si="24"/>
        <v/>
      </c>
      <c r="AD28" s="134"/>
      <c r="AE28" s="135"/>
      <c r="AF28" s="135"/>
      <c r="AG28" s="406"/>
      <c r="AH28" s="406"/>
      <c r="AI28" s="135"/>
      <c r="AJ28" s="135"/>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10">
        <v>5</v>
      </c>
      <c r="B29" s="213"/>
      <c r="C29" s="213"/>
      <c r="D29" s="213"/>
      <c r="E29" s="216"/>
      <c r="F29" s="213"/>
      <c r="G29" s="219"/>
      <c r="H29" s="222" t="str">
        <f>IF(G29&lt;=0,"",IF(G29&lt;=2,"Muy Baja",IF(G29&lt;=24,"Baja",IF(G29&lt;=500,"Media",IF(G29&lt;=5000,"Alta","Muy Alta")))))</f>
        <v/>
      </c>
      <c r="I29" s="204" t="str">
        <f>IF(H29="","",IF(H29="Muy Baja",0.2,IF(H29="Baja",0.4,IF(H29="Media",0.6,IF(H29="Alta",0.8,IF(H29="Muy Alta",1,))))))</f>
        <v/>
      </c>
      <c r="J29" s="225"/>
      <c r="K29" s="204">
        <f ca="1">IF(NOT(ISERROR(MATCH(J29,'Tabla Impacto'!$B$221:$B$223,0))),'Tabla Impacto'!$F$223&amp;"Por favor no seleccionar los criterios de impacto(Afectación Económica o presupuestal y Pérdida Reputacional)",J29)</f>
        <v>0</v>
      </c>
      <c r="L29" s="222" t="str">
        <f ca="1">IF(OR(K29='Tabla Impacto'!$C$11,K29='Tabla Impacto'!$D$11),"Leve",IF(OR(K29='Tabla Impacto'!$C$12,K29='Tabla Impacto'!$D$12),"Menor",IF(OR(K29='Tabla Impacto'!$C$13,K29='Tabla Impacto'!$D$13),"Moderado",IF(OR(K29='Tabla Impacto'!$C$14,K29='Tabla Impacto'!$D$14),"Mayor",IF(OR(K29='Tabla Impacto'!$C$15,K29='Tabla Impacto'!$D$15),"Catastrófico","")))))</f>
        <v/>
      </c>
      <c r="M29" s="204" t="str">
        <f ca="1">IF(L29="","",IF(L29="Leve",0.2,IF(L29="Menor",0.4,IF(L29="Moderado",0.6,IF(L29="Mayor",0.8,IF(L29="Catastrófico",1,))))))</f>
        <v/>
      </c>
      <c r="N29" s="207"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5">
        <v>1</v>
      </c>
      <c r="P29" s="126"/>
      <c r="Q29" s="127" t="str">
        <f>IF(OR(R29="Preventivo",R29="Detectivo"),"Probabilidad",IF(R29="Correctivo","Impacto",""))</f>
        <v/>
      </c>
      <c r="R29" s="128"/>
      <c r="S29" s="128"/>
      <c r="T29" s="129" t="str">
        <f>IF(AND(R29="Preventivo",S29="Automático"),"50%",IF(AND(R29="Preventivo",S29="Manual"),"40%",IF(AND(R29="Detectivo",S29="Automático"),"40%",IF(AND(R29="Detectivo",S29="Manual"),"30%",IF(AND(R29="Correctivo",S29="Automático"),"35%",IF(AND(R29="Correctivo",S29="Manual"),"25%",""))))))</f>
        <v/>
      </c>
      <c r="U29" s="128"/>
      <c r="V29" s="128"/>
      <c r="W29" s="128"/>
      <c r="X29" s="130" t="str">
        <f>IFERROR(IF(Q29="Probabilidad",(I29-(+I29*T29)),IF(Q29="Impacto",I29,"")),"")</f>
        <v/>
      </c>
      <c r="Y29" s="131" t="str">
        <f>IFERROR(IF(X29="","",IF(X29&lt;=0.2,"Muy Baja",IF(X29&lt;=0.4,"Baja",IF(X29&lt;=0.6,"Media",IF(X29&lt;=0.8,"Alta","Muy Alta"))))),"")</f>
        <v/>
      </c>
      <c r="Z29" s="132" t="str">
        <f>+X29</f>
        <v/>
      </c>
      <c r="AA29" s="131" t="str">
        <f>IFERROR(IF(AB29="","",IF(AB29&lt;=0.2,"Leve",IF(AB29&lt;=0.4,"Menor",IF(AB29&lt;=0.6,"Moderado",IF(AB29&lt;=0.8,"Mayor","Catastrófico"))))),"")</f>
        <v/>
      </c>
      <c r="AB29" s="138" t="str">
        <f>IFERROR(IF(Q29="Impacto",(M29-(+M29*T29)),IF(Q29="Probabilidad",M29,"")),"")</f>
        <v/>
      </c>
      <c r="AC29" s="13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5"/>
      <c r="AG29" s="406"/>
      <c r="AH29" s="406"/>
      <c r="AI29" s="135"/>
      <c r="AJ29" s="135"/>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11"/>
      <c r="B30" s="214"/>
      <c r="C30" s="214"/>
      <c r="D30" s="214"/>
      <c r="E30" s="217"/>
      <c r="F30" s="214"/>
      <c r="G30" s="220"/>
      <c r="H30" s="223"/>
      <c r="I30" s="205"/>
      <c r="J30" s="226"/>
      <c r="K30" s="205">
        <f t="shared" ref="K30:K34" ca="1" si="25">IF(NOT(ISERROR(MATCH(J30,_xlfn.ANCHORARRAY(E41),0))),I43&amp;"Por favor no seleccionar los criterios de impacto",J30)</f>
        <v>0</v>
      </c>
      <c r="L30" s="223"/>
      <c r="M30" s="205"/>
      <c r="N30" s="208"/>
      <c r="O30" s="125">
        <v>2</v>
      </c>
      <c r="P30" s="126"/>
      <c r="Q30" s="127" t="str">
        <f>IF(OR(R30="Preventivo",R30="Detectivo"),"Probabilidad",IF(R30="Correctivo","Impacto",""))</f>
        <v/>
      </c>
      <c r="R30" s="128"/>
      <c r="S30" s="128"/>
      <c r="T30" s="129" t="str">
        <f t="shared" ref="T30:T34" si="26">IF(AND(R30="Preventivo",S30="Automático"),"50%",IF(AND(R30="Preventivo",S30="Manual"),"40%",IF(AND(R30="Detectivo",S30="Automático"),"40%",IF(AND(R30="Detectivo",S30="Manual"),"30%",IF(AND(R30="Correctivo",S30="Automático"),"35%",IF(AND(R30="Correctivo",S30="Manual"),"25%",""))))))</f>
        <v/>
      </c>
      <c r="U30" s="128"/>
      <c r="V30" s="128"/>
      <c r="W30" s="128"/>
      <c r="X30" s="130" t="str">
        <f>IFERROR(IF(AND(Q29="Probabilidad",Q30="Probabilidad"),(Z29-(+Z29*T30)),IF(Q30="Probabilidad",(I29-(+I29*T30)),IF(Q30="Impacto",Z29,""))),"")</f>
        <v/>
      </c>
      <c r="Y30" s="131" t="str">
        <f t="shared" si="1"/>
        <v/>
      </c>
      <c r="Z30" s="132" t="str">
        <f t="shared" ref="Z30:Z34" si="27">+X30</f>
        <v/>
      </c>
      <c r="AA30" s="131" t="str">
        <f t="shared" si="3"/>
        <v/>
      </c>
      <c r="AB30" s="138" t="str">
        <f>IFERROR(IF(AND(Q29="Impacto",Q30="Impacto"),(AB29-(+AB29*T30)),IF(Q30="Impacto",(M29-(+M29*T30)),IF(Q30="Probabilidad",AB29,""))),"")</f>
        <v/>
      </c>
      <c r="AC30" s="133" t="str">
        <f t="shared" ref="AC30:AC31" si="28">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5"/>
      <c r="AG30" s="406"/>
      <c r="AH30" s="406"/>
      <c r="AI30" s="135"/>
      <c r="AJ30" s="135"/>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11"/>
      <c r="B31" s="214"/>
      <c r="C31" s="214"/>
      <c r="D31" s="214"/>
      <c r="E31" s="217"/>
      <c r="F31" s="214"/>
      <c r="G31" s="220"/>
      <c r="H31" s="223"/>
      <c r="I31" s="205"/>
      <c r="J31" s="226"/>
      <c r="K31" s="205">
        <f t="shared" ca="1" si="25"/>
        <v>0</v>
      </c>
      <c r="L31" s="223"/>
      <c r="M31" s="205"/>
      <c r="N31" s="208"/>
      <c r="O31" s="125">
        <v>3</v>
      </c>
      <c r="P31" s="136"/>
      <c r="Q31" s="127" t="str">
        <f>IF(OR(R31="Preventivo",R31="Detectivo"),"Probabilidad",IF(R31="Correctivo","Impacto",""))</f>
        <v/>
      </c>
      <c r="R31" s="128"/>
      <c r="S31" s="128"/>
      <c r="T31" s="129" t="str">
        <f t="shared" si="26"/>
        <v/>
      </c>
      <c r="U31" s="128"/>
      <c r="V31" s="128"/>
      <c r="W31" s="128"/>
      <c r="X31" s="130" t="str">
        <f>IFERROR(IF(AND(Q30="Probabilidad",Q31="Probabilidad"),(Z30-(+Z30*T31)),IF(AND(Q30="Impacto",Q31="Probabilidad"),(Z29-(+Z29*T31)),IF(Q31="Impacto",Z30,""))),"")</f>
        <v/>
      </c>
      <c r="Y31" s="131" t="str">
        <f t="shared" si="1"/>
        <v/>
      </c>
      <c r="Z31" s="132" t="str">
        <f t="shared" si="27"/>
        <v/>
      </c>
      <c r="AA31" s="131" t="str">
        <f t="shared" si="3"/>
        <v/>
      </c>
      <c r="AB31" s="138" t="str">
        <f>IFERROR(IF(AND(Q30="Impacto",Q31="Impacto"),(AB30-(+AB30*T31)),IF(AND(Q30="Probabilidad",Q31="Impacto"),(AB29-(+AB29*T31)),IF(Q31="Probabilidad",AB30,""))),"")</f>
        <v/>
      </c>
      <c r="AC31" s="133" t="str">
        <f t="shared" si="28"/>
        <v/>
      </c>
      <c r="AD31" s="134"/>
      <c r="AE31" s="135"/>
      <c r="AF31" s="135"/>
      <c r="AG31" s="406"/>
      <c r="AH31" s="406"/>
      <c r="AI31" s="135"/>
      <c r="AJ31" s="135"/>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11"/>
      <c r="B32" s="214"/>
      <c r="C32" s="214"/>
      <c r="D32" s="214"/>
      <c r="E32" s="217"/>
      <c r="F32" s="214"/>
      <c r="G32" s="220"/>
      <c r="H32" s="223"/>
      <c r="I32" s="205"/>
      <c r="J32" s="226"/>
      <c r="K32" s="205">
        <f t="shared" ca="1" si="25"/>
        <v>0</v>
      </c>
      <c r="L32" s="223"/>
      <c r="M32" s="205"/>
      <c r="N32" s="208"/>
      <c r="O32" s="125">
        <v>4</v>
      </c>
      <c r="P32" s="126"/>
      <c r="Q32" s="127" t="str">
        <f t="shared" ref="Q32:Q34" si="29">IF(OR(R32="Preventivo",R32="Detectivo"),"Probabilidad",IF(R32="Correctivo","Impacto",""))</f>
        <v/>
      </c>
      <c r="R32" s="128"/>
      <c r="S32" s="128"/>
      <c r="T32" s="129" t="str">
        <f t="shared" si="26"/>
        <v/>
      </c>
      <c r="U32" s="128"/>
      <c r="V32" s="128"/>
      <c r="W32" s="128"/>
      <c r="X32" s="130" t="str">
        <f t="shared" ref="X32:X34" si="30">IFERROR(IF(AND(Q31="Probabilidad",Q32="Probabilidad"),(Z31-(+Z31*T32)),IF(AND(Q31="Impacto",Q32="Probabilidad"),(Z30-(+Z30*T32)),IF(Q32="Impacto",Z31,""))),"")</f>
        <v/>
      </c>
      <c r="Y32" s="131" t="str">
        <f t="shared" si="1"/>
        <v/>
      </c>
      <c r="Z32" s="132" t="str">
        <f t="shared" si="27"/>
        <v/>
      </c>
      <c r="AA32" s="131" t="str">
        <f t="shared" si="3"/>
        <v/>
      </c>
      <c r="AB32" s="138" t="str">
        <f t="shared" ref="AB32:AB34" si="31">IFERROR(IF(AND(Q31="Impacto",Q32="Impacto"),(AB31-(+AB31*T32)),IF(AND(Q31="Probabilidad",Q32="Impacto"),(AB30-(+AB30*T32)),IF(Q32="Probabilidad",AB31,""))),"")</f>
        <v/>
      </c>
      <c r="AC32" s="133"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5"/>
      <c r="AG32" s="406"/>
      <c r="AH32" s="406"/>
      <c r="AI32" s="135"/>
      <c r="AJ32" s="135"/>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11"/>
      <c r="B33" s="214"/>
      <c r="C33" s="214"/>
      <c r="D33" s="214"/>
      <c r="E33" s="217"/>
      <c r="F33" s="214"/>
      <c r="G33" s="220"/>
      <c r="H33" s="223"/>
      <c r="I33" s="205"/>
      <c r="J33" s="226"/>
      <c r="K33" s="205">
        <f t="shared" ca="1" si="25"/>
        <v>0</v>
      </c>
      <c r="L33" s="223"/>
      <c r="M33" s="205"/>
      <c r="N33" s="208"/>
      <c r="O33" s="125">
        <v>5</v>
      </c>
      <c r="P33" s="126"/>
      <c r="Q33" s="127" t="str">
        <f t="shared" si="29"/>
        <v/>
      </c>
      <c r="R33" s="128"/>
      <c r="S33" s="128"/>
      <c r="T33" s="129" t="str">
        <f t="shared" si="26"/>
        <v/>
      </c>
      <c r="U33" s="128"/>
      <c r="V33" s="128"/>
      <c r="W33" s="128"/>
      <c r="X33" s="130" t="str">
        <f t="shared" si="30"/>
        <v/>
      </c>
      <c r="Y33" s="131" t="str">
        <f t="shared" si="1"/>
        <v/>
      </c>
      <c r="Z33" s="132" t="str">
        <f t="shared" si="27"/>
        <v/>
      </c>
      <c r="AA33" s="131" t="str">
        <f t="shared" si="3"/>
        <v/>
      </c>
      <c r="AB33" s="138" t="str">
        <f t="shared" si="31"/>
        <v/>
      </c>
      <c r="AC33" s="133" t="str">
        <f t="shared" ref="AC33:AC34" si="3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4"/>
      <c r="AE33" s="135"/>
      <c r="AF33" s="135"/>
      <c r="AG33" s="406"/>
      <c r="AH33" s="406"/>
      <c r="AI33" s="135"/>
      <c r="AJ33" s="135"/>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12"/>
      <c r="B34" s="215"/>
      <c r="C34" s="215"/>
      <c r="D34" s="215"/>
      <c r="E34" s="218"/>
      <c r="F34" s="215"/>
      <c r="G34" s="221"/>
      <c r="H34" s="224"/>
      <c r="I34" s="206"/>
      <c r="J34" s="227"/>
      <c r="K34" s="206">
        <f t="shared" ca="1" si="25"/>
        <v>0</v>
      </c>
      <c r="L34" s="224"/>
      <c r="M34" s="206"/>
      <c r="N34" s="209"/>
      <c r="O34" s="125">
        <v>6</v>
      </c>
      <c r="P34" s="126"/>
      <c r="Q34" s="127" t="str">
        <f t="shared" si="29"/>
        <v/>
      </c>
      <c r="R34" s="128"/>
      <c r="S34" s="128"/>
      <c r="T34" s="129" t="str">
        <f t="shared" si="26"/>
        <v/>
      </c>
      <c r="U34" s="128"/>
      <c r="V34" s="128"/>
      <c r="W34" s="128"/>
      <c r="X34" s="130" t="str">
        <f t="shared" si="30"/>
        <v/>
      </c>
      <c r="Y34" s="131" t="str">
        <f t="shared" si="1"/>
        <v/>
      </c>
      <c r="Z34" s="132" t="str">
        <f t="shared" si="27"/>
        <v/>
      </c>
      <c r="AA34" s="131" t="str">
        <f t="shared" si="3"/>
        <v/>
      </c>
      <c r="AB34" s="138" t="str">
        <f t="shared" si="31"/>
        <v/>
      </c>
      <c r="AC34" s="133" t="str">
        <f t="shared" si="32"/>
        <v/>
      </c>
      <c r="AD34" s="134"/>
      <c r="AE34" s="135"/>
      <c r="AF34" s="135"/>
      <c r="AG34" s="406"/>
      <c r="AH34" s="406"/>
      <c r="AI34" s="135"/>
      <c r="AJ34" s="135"/>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10">
        <v>6</v>
      </c>
      <c r="B35" s="213"/>
      <c r="C35" s="213"/>
      <c r="D35" s="213"/>
      <c r="E35" s="216"/>
      <c r="F35" s="213"/>
      <c r="G35" s="219"/>
      <c r="H35" s="222" t="str">
        <f>IF(G35&lt;=0,"",IF(G35&lt;=2,"Muy Baja",IF(G35&lt;=24,"Baja",IF(G35&lt;=500,"Media",IF(G35&lt;=5000,"Alta","Muy Alta")))))</f>
        <v/>
      </c>
      <c r="I35" s="204" t="str">
        <f>IF(H35="","",IF(H35="Muy Baja",0.2,IF(H35="Baja",0.4,IF(H35="Media",0.6,IF(H35="Alta",0.8,IF(H35="Muy Alta",1,))))))</f>
        <v/>
      </c>
      <c r="J35" s="225"/>
      <c r="K35" s="204">
        <f ca="1">IF(NOT(ISERROR(MATCH(J35,'Tabla Impacto'!$B$221:$B$223,0))),'Tabla Impacto'!$F$223&amp;"Por favor no seleccionar los criterios de impacto(Afectación Económica o presupuestal y Pérdida Reputacional)",J35)</f>
        <v>0</v>
      </c>
      <c r="L35" s="222" t="str">
        <f ca="1">IF(OR(K35='Tabla Impacto'!$C$11,K35='Tabla Impacto'!$D$11),"Leve",IF(OR(K35='Tabla Impacto'!$C$12,K35='Tabla Impacto'!$D$12),"Menor",IF(OR(K35='Tabla Impacto'!$C$13,K35='Tabla Impacto'!$D$13),"Moderado",IF(OR(K35='Tabla Impacto'!$C$14,K35='Tabla Impacto'!$D$14),"Mayor",IF(OR(K35='Tabla Impacto'!$C$15,K35='Tabla Impacto'!$D$15),"Catastrófico","")))))</f>
        <v/>
      </c>
      <c r="M35" s="204" t="str">
        <f ca="1">IF(L35="","",IF(L35="Leve",0.2,IF(L35="Menor",0.4,IF(L35="Moderado",0.6,IF(L35="Mayor",0.8,IF(L35="Catastrófico",1,))))))</f>
        <v/>
      </c>
      <c r="N35" s="207"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25">
        <v>1</v>
      </c>
      <c r="P35" s="126"/>
      <c r="Q35" s="127" t="str">
        <f>IF(OR(R35="Preventivo",R35="Detectivo"),"Probabilidad",IF(R35="Correctivo","Impacto",""))</f>
        <v/>
      </c>
      <c r="R35" s="128"/>
      <c r="S35" s="128"/>
      <c r="T35" s="129" t="str">
        <f>IF(AND(R35="Preventivo",S35="Automático"),"50%",IF(AND(R35="Preventivo",S35="Manual"),"40%",IF(AND(R35="Detectivo",S35="Automático"),"40%",IF(AND(R35="Detectivo",S35="Manual"),"30%",IF(AND(R35="Correctivo",S35="Automático"),"35%",IF(AND(R35="Correctivo",S35="Manual"),"25%",""))))))</f>
        <v/>
      </c>
      <c r="U35" s="128"/>
      <c r="V35" s="128"/>
      <c r="W35" s="128"/>
      <c r="X35" s="130" t="str">
        <f>IFERROR(IF(Q35="Probabilidad",(I35-(+I35*T35)),IF(Q35="Impacto",I35,"")),"")</f>
        <v/>
      </c>
      <c r="Y35" s="131" t="str">
        <f>IFERROR(IF(X35="","",IF(X35&lt;=0.2,"Muy Baja",IF(X35&lt;=0.4,"Baja",IF(X35&lt;=0.6,"Media",IF(X35&lt;=0.8,"Alta","Muy Alta"))))),"")</f>
        <v/>
      </c>
      <c r="Z35" s="132" t="str">
        <f>+X35</f>
        <v/>
      </c>
      <c r="AA35" s="131" t="str">
        <f>IFERROR(IF(AB35="","",IF(AB35&lt;=0.2,"Leve",IF(AB35&lt;=0.4,"Menor",IF(AB35&lt;=0.6,"Moderado",IF(AB35&lt;=0.8,"Mayor","Catastrófico"))))),"")</f>
        <v/>
      </c>
      <c r="AB35" s="138" t="str">
        <f>IFERROR(IF(Q35="Impacto",(M35-(+M35*T35)),IF(Q35="Probabilidad",M35,"")),"")</f>
        <v/>
      </c>
      <c r="AC35" s="13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5"/>
      <c r="AG35" s="406"/>
      <c r="AH35" s="406"/>
      <c r="AI35" s="135"/>
      <c r="AJ35" s="135"/>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11"/>
      <c r="B36" s="214"/>
      <c r="C36" s="214"/>
      <c r="D36" s="214"/>
      <c r="E36" s="217"/>
      <c r="F36" s="214"/>
      <c r="G36" s="220"/>
      <c r="H36" s="223"/>
      <c r="I36" s="205"/>
      <c r="J36" s="226"/>
      <c r="K36" s="205">
        <f t="shared" ref="K36:K40" ca="1" si="33">IF(NOT(ISERROR(MATCH(J36,_xlfn.ANCHORARRAY(E47),0))),I49&amp;"Por favor no seleccionar los criterios de impacto",J36)</f>
        <v>0</v>
      </c>
      <c r="L36" s="223"/>
      <c r="M36" s="205"/>
      <c r="N36" s="208"/>
      <c r="O36" s="125">
        <v>2</v>
      </c>
      <c r="P36" s="126"/>
      <c r="Q36" s="127" t="str">
        <f>IF(OR(R36="Preventivo",R36="Detectivo"),"Probabilidad",IF(R36="Correctivo","Impacto",""))</f>
        <v/>
      </c>
      <c r="R36" s="128"/>
      <c r="S36" s="128"/>
      <c r="T36" s="129" t="str">
        <f t="shared" ref="T36:T40" si="34">IF(AND(R36="Preventivo",S36="Automático"),"50%",IF(AND(R36="Preventivo",S36="Manual"),"40%",IF(AND(R36="Detectivo",S36="Automático"),"40%",IF(AND(R36="Detectivo",S36="Manual"),"30%",IF(AND(R36="Correctivo",S36="Automático"),"35%",IF(AND(R36="Correctivo",S36="Manual"),"25%",""))))))</f>
        <v/>
      </c>
      <c r="U36" s="128"/>
      <c r="V36" s="128"/>
      <c r="W36" s="128"/>
      <c r="X36" s="130" t="str">
        <f>IFERROR(IF(AND(Q35="Probabilidad",Q36="Probabilidad"),(Z35-(+Z35*T36)),IF(Q36="Probabilidad",(I35-(+I35*T36)),IF(Q36="Impacto",Z35,""))),"")</f>
        <v/>
      </c>
      <c r="Y36" s="131" t="str">
        <f t="shared" si="1"/>
        <v/>
      </c>
      <c r="Z36" s="132" t="str">
        <f t="shared" ref="Z36:Z40" si="35">+X36</f>
        <v/>
      </c>
      <c r="AA36" s="131" t="str">
        <f t="shared" si="3"/>
        <v/>
      </c>
      <c r="AB36" s="138" t="str">
        <f>IFERROR(IF(AND(Q35="Impacto",Q36="Impacto"),(AB35-(+AB35*T36)),IF(Q36="Impacto",(M35-(+M35*T36)),IF(Q36="Probabilidad",AB35,""))),"")</f>
        <v/>
      </c>
      <c r="AC36" s="133" t="str">
        <f t="shared" ref="AC36:AC37" si="36">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4"/>
      <c r="AE36" s="135"/>
      <c r="AF36" s="135"/>
      <c r="AG36" s="406"/>
      <c r="AH36" s="406"/>
      <c r="AI36" s="135"/>
      <c r="AJ36" s="135"/>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11"/>
      <c r="B37" s="214"/>
      <c r="C37" s="214"/>
      <c r="D37" s="214"/>
      <c r="E37" s="217"/>
      <c r="F37" s="214"/>
      <c r="G37" s="220"/>
      <c r="H37" s="223"/>
      <c r="I37" s="205"/>
      <c r="J37" s="226"/>
      <c r="K37" s="205">
        <f t="shared" ca="1" si="33"/>
        <v>0</v>
      </c>
      <c r="L37" s="223"/>
      <c r="M37" s="205"/>
      <c r="N37" s="208"/>
      <c r="O37" s="125">
        <v>3</v>
      </c>
      <c r="P37" s="136"/>
      <c r="Q37" s="127" t="str">
        <f>IF(OR(R37="Preventivo",R37="Detectivo"),"Probabilidad",IF(R37="Correctivo","Impacto",""))</f>
        <v/>
      </c>
      <c r="R37" s="128"/>
      <c r="S37" s="128"/>
      <c r="T37" s="129" t="str">
        <f t="shared" si="34"/>
        <v/>
      </c>
      <c r="U37" s="128"/>
      <c r="V37" s="128"/>
      <c r="W37" s="128"/>
      <c r="X37" s="130" t="str">
        <f>IFERROR(IF(AND(Q36="Probabilidad",Q37="Probabilidad"),(Z36-(+Z36*T37)),IF(AND(Q36="Impacto",Q37="Probabilidad"),(Z35-(+Z35*T37)),IF(Q37="Impacto",Z36,""))),"")</f>
        <v/>
      </c>
      <c r="Y37" s="131" t="str">
        <f t="shared" si="1"/>
        <v/>
      </c>
      <c r="Z37" s="132" t="str">
        <f t="shared" si="35"/>
        <v/>
      </c>
      <c r="AA37" s="131" t="str">
        <f t="shared" si="3"/>
        <v/>
      </c>
      <c r="AB37" s="138" t="str">
        <f>IFERROR(IF(AND(Q36="Impacto",Q37="Impacto"),(AB36-(+AB36*T37)),IF(AND(Q36="Probabilidad",Q37="Impacto"),(AB35-(+AB35*T37)),IF(Q37="Probabilidad",AB36,""))),"")</f>
        <v/>
      </c>
      <c r="AC37" s="133" t="str">
        <f t="shared" si="36"/>
        <v/>
      </c>
      <c r="AD37" s="134"/>
      <c r="AE37" s="135"/>
      <c r="AF37" s="135"/>
      <c r="AG37" s="406"/>
      <c r="AH37" s="406"/>
      <c r="AI37" s="135"/>
      <c r="AJ37" s="135"/>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11"/>
      <c r="B38" s="214"/>
      <c r="C38" s="214"/>
      <c r="D38" s="214"/>
      <c r="E38" s="217"/>
      <c r="F38" s="214"/>
      <c r="G38" s="220"/>
      <c r="H38" s="223"/>
      <c r="I38" s="205"/>
      <c r="J38" s="226"/>
      <c r="K38" s="205">
        <f t="shared" ca="1" si="33"/>
        <v>0</v>
      </c>
      <c r="L38" s="223"/>
      <c r="M38" s="205"/>
      <c r="N38" s="208"/>
      <c r="O38" s="125">
        <v>4</v>
      </c>
      <c r="P38" s="126"/>
      <c r="Q38" s="127" t="str">
        <f t="shared" ref="Q38:Q40" si="37">IF(OR(R38="Preventivo",R38="Detectivo"),"Probabilidad",IF(R38="Correctivo","Impacto",""))</f>
        <v/>
      </c>
      <c r="R38" s="128"/>
      <c r="S38" s="128"/>
      <c r="T38" s="129" t="str">
        <f t="shared" si="34"/>
        <v/>
      </c>
      <c r="U38" s="128"/>
      <c r="V38" s="128"/>
      <c r="W38" s="128"/>
      <c r="X38" s="130" t="str">
        <f t="shared" ref="X38:X40" si="38">IFERROR(IF(AND(Q37="Probabilidad",Q38="Probabilidad"),(Z37-(+Z37*T38)),IF(AND(Q37="Impacto",Q38="Probabilidad"),(Z36-(+Z36*T38)),IF(Q38="Impacto",Z37,""))),"")</f>
        <v/>
      </c>
      <c r="Y38" s="131" t="str">
        <f t="shared" si="1"/>
        <v/>
      </c>
      <c r="Z38" s="132" t="str">
        <f t="shared" si="35"/>
        <v/>
      </c>
      <c r="AA38" s="131" t="str">
        <f t="shared" si="3"/>
        <v/>
      </c>
      <c r="AB38" s="138" t="str">
        <f t="shared" ref="AB38:AB40" si="39">IFERROR(IF(AND(Q37="Impacto",Q38="Impacto"),(AB37-(+AB37*T38)),IF(AND(Q37="Probabilidad",Q38="Impacto"),(AB36-(+AB36*T38)),IF(Q38="Probabilidad",AB37,""))),"")</f>
        <v/>
      </c>
      <c r="AC38" s="133"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5"/>
      <c r="AG38" s="406"/>
      <c r="AH38" s="406"/>
      <c r="AI38" s="135"/>
      <c r="AJ38" s="135"/>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11"/>
      <c r="B39" s="214"/>
      <c r="C39" s="214"/>
      <c r="D39" s="214"/>
      <c r="E39" s="217"/>
      <c r="F39" s="214"/>
      <c r="G39" s="220"/>
      <c r="H39" s="223"/>
      <c r="I39" s="205"/>
      <c r="J39" s="226"/>
      <c r="K39" s="205">
        <f t="shared" ca="1" si="33"/>
        <v>0</v>
      </c>
      <c r="L39" s="223"/>
      <c r="M39" s="205"/>
      <c r="N39" s="208"/>
      <c r="O39" s="125">
        <v>5</v>
      </c>
      <c r="P39" s="126"/>
      <c r="Q39" s="127" t="str">
        <f t="shared" si="37"/>
        <v/>
      </c>
      <c r="R39" s="128"/>
      <c r="S39" s="128"/>
      <c r="T39" s="129" t="str">
        <f t="shared" si="34"/>
        <v/>
      </c>
      <c r="U39" s="128"/>
      <c r="V39" s="128"/>
      <c r="W39" s="128"/>
      <c r="X39" s="130" t="str">
        <f t="shared" si="38"/>
        <v/>
      </c>
      <c r="Y39" s="131" t="str">
        <f t="shared" si="1"/>
        <v/>
      </c>
      <c r="Z39" s="132" t="str">
        <f t="shared" si="35"/>
        <v/>
      </c>
      <c r="AA39" s="131" t="str">
        <f t="shared" si="3"/>
        <v/>
      </c>
      <c r="AB39" s="138" t="str">
        <f t="shared" si="39"/>
        <v/>
      </c>
      <c r="AC39" s="133" t="str">
        <f t="shared" ref="AC39" si="40">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4"/>
      <c r="AE39" s="135"/>
      <c r="AF39" s="135"/>
      <c r="AG39" s="406"/>
      <c r="AH39" s="406"/>
      <c r="AI39" s="135"/>
      <c r="AJ39" s="135"/>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12"/>
      <c r="B40" s="215"/>
      <c r="C40" s="215"/>
      <c r="D40" s="215"/>
      <c r="E40" s="218"/>
      <c r="F40" s="215"/>
      <c r="G40" s="221"/>
      <c r="H40" s="224"/>
      <c r="I40" s="206"/>
      <c r="J40" s="227"/>
      <c r="K40" s="206">
        <f t="shared" ca="1" si="33"/>
        <v>0</v>
      </c>
      <c r="L40" s="224"/>
      <c r="M40" s="206"/>
      <c r="N40" s="209"/>
      <c r="O40" s="125">
        <v>6</v>
      </c>
      <c r="P40" s="126"/>
      <c r="Q40" s="127" t="str">
        <f t="shared" si="37"/>
        <v/>
      </c>
      <c r="R40" s="128"/>
      <c r="S40" s="128"/>
      <c r="T40" s="129" t="str">
        <f t="shared" si="34"/>
        <v/>
      </c>
      <c r="U40" s="128"/>
      <c r="V40" s="128"/>
      <c r="W40" s="128"/>
      <c r="X40" s="130" t="str">
        <f t="shared" si="38"/>
        <v/>
      </c>
      <c r="Y40" s="131" t="str">
        <f t="shared" si="1"/>
        <v/>
      </c>
      <c r="Z40" s="132" t="str">
        <f t="shared" si="35"/>
        <v/>
      </c>
      <c r="AA40" s="131" t="str">
        <f>IFERROR(IF(AB40="","",IF(AB40&lt;=0.2,"Leve",IF(AB40&lt;=0.4,"Menor",IF(AB40&lt;=0.6,"Moderado",IF(AB40&lt;=0.8,"Mayor","Catastrófico"))))),"")</f>
        <v/>
      </c>
      <c r="AB40" s="138" t="str">
        <f t="shared" si="39"/>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5"/>
      <c r="AG40" s="406"/>
      <c r="AH40" s="406"/>
      <c r="AI40" s="135"/>
      <c r="AJ40" s="135"/>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5">
      <c r="A41" s="210">
        <v>7</v>
      </c>
      <c r="B41" s="213"/>
      <c r="C41" s="213"/>
      <c r="D41" s="213"/>
      <c r="E41" s="216"/>
      <c r="F41" s="213"/>
      <c r="G41" s="219"/>
      <c r="H41" s="222" t="str">
        <f>IF(G41&lt;=0,"",IF(G41&lt;=2,"Muy Baja",IF(G41&lt;=24,"Baja",IF(G41&lt;=500,"Media",IF(G41&lt;=5000,"Alta","Muy Alta")))))</f>
        <v/>
      </c>
      <c r="I41" s="204" t="str">
        <f>IF(H41="","",IF(H41="Muy Baja",0.2,IF(H41="Baja",0.4,IF(H41="Media",0.6,IF(H41="Alta",0.8,IF(H41="Muy Alta",1,))))))</f>
        <v/>
      </c>
      <c r="J41" s="225"/>
      <c r="K41" s="204">
        <f ca="1">IF(NOT(ISERROR(MATCH(J41,'Tabla Impacto'!$B$221:$B$223,0))),'Tabla Impacto'!$F$223&amp;"Por favor no seleccionar los criterios de impacto(Afectación Económica o presupuestal y Pérdida Reputacional)",J41)</f>
        <v>0</v>
      </c>
      <c r="L41" s="222" t="str">
        <f ca="1">IF(OR(K41='Tabla Impacto'!$C$11,K41='Tabla Impacto'!$D$11),"Leve",IF(OR(K41='Tabla Impacto'!$C$12,K41='Tabla Impacto'!$D$12),"Menor",IF(OR(K41='Tabla Impacto'!$C$13,K41='Tabla Impacto'!$D$13),"Moderado",IF(OR(K41='Tabla Impacto'!$C$14,K41='Tabla Impacto'!$D$14),"Mayor",IF(OR(K41='Tabla Impacto'!$C$15,K41='Tabla Impacto'!$D$15),"Catastrófico","")))))</f>
        <v/>
      </c>
      <c r="M41" s="204" t="str">
        <f ca="1">IF(L41="","",IF(L41="Leve",0.2,IF(L41="Menor",0.4,IF(L41="Moderado",0.6,IF(L41="Mayor",0.8,IF(L41="Catastrófico",1,))))))</f>
        <v/>
      </c>
      <c r="N41" s="207" t="str">
        <f ca="1">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25">
        <v>1</v>
      </c>
      <c r="P41" s="126"/>
      <c r="Q41" s="127" t="str">
        <f>IF(OR(R41="Preventivo",R41="Detectivo"),"Probabilidad",IF(R41="Correctivo","Impacto",""))</f>
        <v/>
      </c>
      <c r="R41" s="128"/>
      <c r="S41" s="128"/>
      <c r="T41" s="129" t="str">
        <f>IF(AND(R41="Preventivo",S41="Automático"),"50%",IF(AND(R41="Preventivo",S41="Manual"),"40%",IF(AND(R41="Detectivo",S41="Automático"),"40%",IF(AND(R41="Detectivo",S41="Manual"),"30%",IF(AND(R41="Correctivo",S41="Automático"),"35%",IF(AND(R41="Correctivo",S41="Manual"),"25%",""))))))</f>
        <v/>
      </c>
      <c r="U41" s="128"/>
      <c r="V41" s="128"/>
      <c r="W41" s="128"/>
      <c r="X41" s="130" t="str">
        <f>IFERROR(IF(Q41="Probabilidad",(I41-(+I41*T41)),IF(Q41="Impacto",I41,"")),"")</f>
        <v/>
      </c>
      <c r="Y41" s="131" t="str">
        <f>IFERROR(IF(X41="","",IF(X41&lt;=0.2,"Muy Baja",IF(X41&lt;=0.4,"Baja",IF(X41&lt;=0.6,"Media",IF(X41&lt;=0.8,"Alta","Muy Alta"))))),"")</f>
        <v/>
      </c>
      <c r="Z41" s="132" t="str">
        <f>+X41</f>
        <v/>
      </c>
      <c r="AA41" s="131" t="str">
        <f>IFERROR(IF(AB41="","",IF(AB41&lt;=0.2,"Leve",IF(AB41&lt;=0.4,"Menor",IF(AB41&lt;=0.6,"Moderado",IF(AB41&lt;=0.8,"Mayor","Catastrófico"))))),"")</f>
        <v/>
      </c>
      <c r="AB41" s="138" t="str">
        <f>IFERROR(IF(Q41="Impacto",(M41-(+M41*T41)),IF(Q41="Probabilidad",M41,"")),"")</f>
        <v/>
      </c>
      <c r="AC41" s="133"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5"/>
      <c r="AG41" s="406"/>
      <c r="AH41" s="406"/>
      <c r="AI41" s="135"/>
      <c r="AJ41" s="135"/>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5">
      <c r="A42" s="211"/>
      <c r="B42" s="214"/>
      <c r="C42" s="214"/>
      <c r="D42" s="214"/>
      <c r="E42" s="217"/>
      <c r="F42" s="214"/>
      <c r="G42" s="220"/>
      <c r="H42" s="223"/>
      <c r="I42" s="205"/>
      <c r="J42" s="226"/>
      <c r="K42" s="205">
        <f t="shared" ref="K42:K46" ca="1" si="41">IF(NOT(ISERROR(MATCH(J42,_xlfn.ANCHORARRAY(E53),0))),I55&amp;"Por favor no seleccionar los criterios de impacto",J42)</f>
        <v>0</v>
      </c>
      <c r="L42" s="223"/>
      <c r="M42" s="205"/>
      <c r="N42" s="208"/>
      <c r="O42" s="125">
        <v>2</v>
      </c>
      <c r="P42" s="126"/>
      <c r="Q42" s="127" t="str">
        <f>IF(OR(R42="Preventivo",R42="Detectivo"),"Probabilidad",IF(R42="Correctivo","Impacto",""))</f>
        <v/>
      </c>
      <c r="R42" s="128"/>
      <c r="S42" s="128"/>
      <c r="T42" s="129" t="str">
        <f t="shared" ref="T42:T46" si="42">IF(AND(R42="Preventivo",S42="Automático"),"50%",IF(AND(R42="Preventivo",S42="Manual"),"40%",IF(AND(R42="Detectivo",S42="Automático"),"40%",IF(AND(R42="Detectivo",S42="Manual"),"30%",IF(AND(R42="Correctivo",S42="Automático"),"35%",IF(AND(R42="Correctivo",S42="Manual"),"25%",""))))))</f>
        <v/>
      </c>
      <c r="U42" s="128"/>
      <c r="V42" s="128"/>
      <c r="W42" s="128"/>
      <c r="X42" s="130" t="str">
        <f>IFERROR(IF(AND(Q41="Probabilidad",Q42="Probabilidad"),(Z41-(+Z41*T42)),IF(Q42="Probabilidad",(I41-(+I41*T42)),IF(Q42="Impacto",Z41,""))),"")</f>
        <v/>
      </c>
      <c r="Y42" s="131" t="str">
        <f t="shared" si="1"/>
        <v/>
      </c>
      <c r="Z42" s="132" t="str">
        <f t="shared" ref="Z42:Z46" si="43">+X42</f>
        <v/>
      </c>
      <c r="AA42" s="131" t="str">
        <f t="shared" si="3"/>
        <v/>
      </c>
      <c r="AB42" s="138" t="str">
        <f>IFERROR(IF(AND(Q41="Impacto",Q42="Impacto"),(AB41-(+AB41*T42)),IF(Q42="Impacto",(M41-(+M41*T42)),IF(Q42="Probabilidad",AB41,""))),"")</f>
        <v/>
      </c>
      <c r="AC42" s="133" t="str">
        <f t="shared" ref="AC42:AC43" si="44">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4"/>
      <c r="AE42" s="135"/>
      <c r="AF42" s="135"/>
      <c r="AG42" s="406"/>
      <c r="AH42" s="406"/>
      <c r="AI42" s="135"/>
      <c r="AJ42" s="135"/>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5">
      <c r="A43" s="211"/>
      <c r="B43" s="214"/>
      <c r="C43" s="214"/>
      <c r="D43" s="214"/>
      <c r="E43" s="217"/>
      <c r="F43" s="214"/>
      <c r="G43" s="220"/>
      <c r="H43" s="223"/>
      <c r="I43" s="205"/>
      <c r="J43" s="226"/>
      <c r="K43" s="205">
        <f t="shared" ca="1" si="41"/>
        <v>0</v>
      </c>
      <c r="L43" s="223"/>
      <c r="M43" s="205"/>
      <c r="N43" s="208"/>
      <c r="O43" s="125">
        <v>3</v>
      </c>
      <c r="P43" s="136"/>
      <c r="Q43" s="127" t="str">
        <f>IF(OR(R43="Preventivo",R43="Detectivo"),"Probabilidad",IF(R43="Correctivo","Impacto",""))</f>
        <v/>
      </c>
      <c r="R43" s="128"/>
      <c r="S43" s="128"/>
      <c r="T43" s="129" t="str">
        <f t="shared" si="42"/>
        <v/>
      </c>
      <c r="U43" s="128"/>
      <c r="V43" s="128"/>
      <c r="W43" s="128"/>
      <c r="X43" s="130" t="str">
        <f>IFERROR(IF(AND(Q42="Probabilidad",Q43="Probabilidad"),(Z42-(+Z42*T43)),IF(AND(Q42="Impacto",Q43="Probabilidad"),(Z41-(+Z41*T43)),IF(Q43="Impacto",Z42,""))),"")</f>
        <v/>
      </c>
      <c r="Y43" s="131" t="str">
        <f t="shared" si="1"/>
        <v/>
      </c>
      <c r="Z43" s="132" t="str">
        <f t="shared" si="43"/>
        <v/>
      </c>
      <c r="AA43" s="131" t="str">
        <f t="shared" si="3"/>
        <v/>
      </c>
      <c r="AB43" s="138" t="str">
        <f>IFERROR(IF(AND(Q42="Impacto",Q43="Impacto"),(AB42-(+AB42*T43)),IF(AND(Q42="Probabilidad",Q43="Impacto"),(AB41-(+AB41*T43)),IF(Q43="Probabilidad",AB42,""))),"")</f>
        <v/>
      </c>
      <c r="AC43" s="133" t="str">
        <f t="shared" si="44"/>
        <v/>
      </c>
      <c r="AD43" s="134"/>
      <c r="AE43" s="135"/>
      <c r="AF43" s="135"/>
      <c r="AG43" s="406"/>
      <c r="AH43" s="406"/>
      <c r="AI43" s="135"/>
      <c r="AJ43" s="135"/>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5">
      <c r="A44" s="211"/>
      <c r="B44" s="214"/>
      <c r="C44" s="214"/>
      <c r="D44" s="214"/>
      <c r="E44" s="217"/>
      <c r="F44" s="214"/>
      <c r="G44" s="220"/>
      <c r="H44" s="223"/>
      <c r="I44" s="205"/>
      <c r="J44" s="226"/>
      <c r="K44" s="205">
        <f t="shared" ca="1" si="41"/>
        <v>0</v>
      </c>
      <c r="L44" s="223"/>
      <c r="M44" s="205"/>
      <c r="N44" s="208"/>
      <c r="O44" s="125">
        <v>4</v>
      </c>
      <c r="P44" s="126"/>
      <c r="Q44" s="127" t="str">
        <f t="shared" ref="Q44:Q46" si="45">IF(OR(R44="Preventivo",R44="Detectivo"),"Probabilidad",IF(R44="Correctivo","Impacto",""))</f>
        <v/>
      </c>
      <c r="R44" s="128"/>
      <c r="S44" s="128"/>
      <c r="T44" s="129" t="str">
        <f t="shared" si="42"/>
        <v/>
      </c>
      <c r="U44" s="128"/>
      <c r="V44" s="128"/>
      <c r="W44" s="128"/>
      <c r="X44" s="130" t="str">
        <f t="shared" ref="X44:X46" si="46">IFERROR(IF(AND(Q43="Probabilidad",Q44="Probabilidad"),(Z43-(+Z43*T44)),IF(AND(Q43="Impacto",Q44="Probabilidad"),(Z42-(+Z42*T44)),IF(Q44="Impacto",Z43,""))),"")</f>
        <v/>
      </c>
      <c r="Y44" s="131" t="str">
        <f t="shared" si="1"/>
        <v/>
      </c>
      <c r="Z44" s="132" t="str">
        <f t="shared" si="43"/>
        <v/>
      </c>
      <c r="AA44" s="131" t="str">
        <f t="shared" si="3"/>
        <v/>
      </c>
      <c r="AB44" s="138" t="str">
        <f t="shared" ref="AB44:AB46" si="47">IFERROR(IF(AND(Q43="Impacto",Q44="Impacto"),(AB43-(+AB43*T44)),IF(AND(Q43="Probabilidad",Q44="Impacto"),(AB42-(+AB42*T44)),IF(Q44="Probabilidad",AB43,""))),"")</f>
        <v/>
      </c>
      <c r="AC44" s="133"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5"/>
      <c r="AG44" s="406"/>
      <c r="AH44" s="406"/>
      <c r="AI44" s="135"/>
      <c r="AJ44" s="135"/>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5">
      <c r="A45" s="211"/>
      <c r="B45" s="214"/>
      <c r="C45" s="214"/>
      <c r="D45" s="214"/>
      <c r="E45" s="217"/>
      <c r="F45" s="214"/>
      <c r="G45" s="220"/>
      <c r="H45" s="223"/>
      <c r="I45" s="205"/>
      <c r="J45" s="226"/>
      <c r="K45" s="205">
        <f t="shared" ca="1" si="41"/>
        <v>0</v>
      </c>
      <c r="L45" s="223"/>
      <c r="M45" s="205"/>
      <c r="N45" s="208"/>
      <c r="O45" s="125">
        <v>5</v>
      </c>
      <c r="P45" s="126"/>
      <c r="Q45" s="127" t="str">
        <f t="shared" si="45"/>
        <v/>
      </c>
      <c r="R45" s="128"/>
      <c r="S45" s="128"/>
      <c r="T45" s="129" t="str">
        <f t="shared" si="42"/>
        <v/>
      </c>
      <c r="U45" s="128"/>
      <c r="V45" s="128"/>
      <c r="W45" s="128"/>
      <c r="X45" s="130" t="str">
        <f t="shared" si="46"/>
        <v/>
      </c>
      <c r="Y45" s="131" t="str">
        <f t="shared" si="1"/>
        <v/>
      </c>
      <c r="Z45" s="132" t="str">
        <f t="shared" si="43"/>
        <v/>
      </c>
      <c r="AA45" s="131" t="str">
        <f t="shared" si="3"/>
        <v/>
      </c>
      <c r="AB45" s="138" t="str">
        <f t="shared" si="47"/>
        <v/>
      </c>
      <c r="AC45" s="133" t="str">
        <f t="shared" ref="AC45:AC46" si="4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5"/>
      <c r="AG45" s="406"/>
      <c r="AH45" s="406"/>
      <c r="AI45" s="135"/>
      <c r="AJ45" s="135"/>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5">
      <c r="A46" s="212"/>
      <c r="B46" s="215"/>
      <c r="C46" s="215"/>
      <c r="D46" s="215"/>
      <c r="E46" s="218"/>
      <c r="F46" s="215"/>
      <c r="G46" s="221"/>
      <c r="H46" s="224"/>
      <c r="I46" s="206"/>
      <c r="J46" s="227"/>
      <c r="K46" s="206">
        <f t="shared" ca="1" si="41"/>
        <v>0</v>
      </c>
      <c r="L46" s="224"/>
      <c r="M46" s="206"/>
      <c r="N46" s="209"/>
      <c r="O46" s="125">
        <v>6</v>
      </c>
      <c r="P46" s="126"/>
      <c r="Q46" s="127" t="str">
        <f t="shared" si="45"/>
        <v/>
      </c>
      <c r="R46" s="128"/>
      <c r="S46" s="128"/>
      <c r="T46" s="129" t="str">
        <f t="shared" si="42"/>
        <v/>
      </c>
      <c r="U46" s="128"/>
      <c r="V46" s="128"/>
      <c r="W46" s="128"/>
      <c r="X46" s="130" t="str">
        <f t="shared" si="46"/>
        <v/>
      </c>
      <c r="Y46" s="131" t="str">
        <f t="shared" si="1"/>
        <v/>
      </c>
      <c r="Z46" s="132" t="str">
        <f t="shared" si="43"/>
        <v/>
      </c>
      <c r="AA46" s="131" t="str">
        <f t="shared" si="3"/>
        <v/>
      </c>
      <c r="AB46" s="138" t="str">
        <f t="shared" si="47"/>
        <v/>
      </c>
      <c r="AC46" s="133" t="str">
        <f t="shared" si="48"/>
        <v/>
      </c>
      <c r="AD46" s="134"/>
      <c r="AE46" s="135"/>
      <c r="AF46" s="135"/>
      <c r="AG46" s="406"/>
      <c r="AH46" s="406"/>
      <c r="AI46" s="135"/>
      <c r="AJ46" s="135"/>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5">
      <c r="A47" s="210">
        <v>8</v>
      </c>
      <c r="B47" s="213"/>
      <c r="C47" s="213"/>
      <c r="D47" s="213"/>
      <c r="E47" s="216"/>
      <c r="F47" s="213"/>
      <c r="G47" s="219"/>
      <c r="H47" s="222" t="str">
        <f>IF(G47&lt;=0,"",IF(G47&lt;=2,"Muy Baja",IF(G47&lt;=24,"Baja",IF(G47&lt;=500,"Media",IF(G47&lt;=5000,"Alta","Muy Alta")))))</f>
        <v/>
      </c>
      <c r="I47" s="204" t="str">
        <f>IF(H47="","",IF(H47="Muy Baja",0.2,IF(H47="Baja",0.4,IF(H47="Media",0.6,IF(H47="Alta",0.8,IF(H47="Muy Alta",1,))))))</f>
        <v/>
      </c>
      <c r="J47" s="225"/>
      <c r="K47" s="204">
        <f ca="1">IF(NOT(ISERROR(MATCH(J47,'Tabla Impacto'!$B$221:$B$223,0))),'Tabla Impacto'!$F$223&amp;"Por favor no seleccionar los criterios de impacto(Afectación Económica o presupuestal y Pérdida Reputacional)",J47)</f>
        <v>0</v>
      </c>
      <c r="L47" s="222" t="str">
        <f ca="1">IF(OR(K47='Tabla Impacto'!$C$11,K47='Tabla Impacto'!$D$11),"Leve",IF(OR(K47='Tabla Impacto'!$C$12,K47='Tabla Impacto'!$D$12),"Menor",IF(OR(K47='Tabla Impacto'!$C$13,K47='Tabla Impacto'!$D$13),"Moderado",IF(OR(K47='Tabla Impacto'!$C$14,K47='Tabla Impacto'!$D$14),"Mayor",IF(OR(K47='Tabla Impacto'!$C$15,K47='Tabla Impacto'!$D$15),"Catastrófico","")))))</f>
        <v/>
      </c>
      <c r="M47" s="204" t="str">
        <f ca="1">IF(L47="","",IF(L47="Leve",0.2,IF(L47="Menor",0.4,IF(L47="Moderado",0.6,IF(L47="Mayor",0.8,IF(L47="Catastrófico",1,))))))</f>
        <v/>
      </c>
      <c r="N47" s="207" t="str">
        <f ca="1">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125">
        <v>1</v>
      </c>
      <c r="P47" s="126"/>
      <c r="Q47" s="127" t="str">
        <f>IF(OR(R47="Preventivo",R47="Detectivo"),"Probabilidad",IF(R47="Correctivo","Impacto",""))</f>
        <v/>
      </c>
      <c r="R47" s="128"/>
      <c r="S47" s="128"/>
      <c r="T47" s="129" t="str">
        <f>IF(AND(R47="Preventivo",S47="Automático"),"50%",IF(AND(R47="Preventivo",S47="Manual"),"40%",IF(AND(R47="Detectivo",S47="Automático"),"40%",IF(AND(R47="Detectivo",S47="Manual"),"30%",IF(AND(R47="Correctivo",S47="Automático"),"35%",IF(AND(R47="Correctivo",S47="Manual"),"25%",""))))))</f>
        <v/>
      </c>
      <c r="U47" s="128"/>
      <c r="V47" s="128"/>
      <c r="W47" s="128"/>
      <c r="X47" s="130" t="str">
        <f>IFERROR(IF(Q47="Probabilidad",(I47-(+I47*T47)),IF(Q47="Impacto",I47,"")),"")</f>
        <v/>
      </c>
      <c r="Y47" s="131" t="str">
        <f>IFERROR(IF(X47="","",IF(X47&lt;=0.2,"Muy Baja",IF(X47&lt;=0.4,"Baja",IF(X47&lt;=0.6,"Media",IF(X47&lt;=0.8,"Alta","Muy Alta"))))),"")</f>
        <v/>
      </c>
      <c r="Z47" s="132" t="str">
        <f>+X47</f>
        <v/>
      </c>
      <c r="AA47" s="131" t="str">
        <f>IFERROR(IF(AB47="","",IF(AB47&lt;=0.2,"Leve",IF(AB47&lt;=0.4,"Menor",IF(AB47&lt;=0.6,"Moderado",IF(AB47&lt;=0.8,"Mayor","Catastrófico"))))),"")</f>
        <v/>
      </c>
      <c r="AB47" s="138" t="str">
        <f>IFERROR(IF(Q47="Impacto",(M47-(+M47*T47)),IF(Q47="Probabilidad",M47,"")),"")</f>
        <v/>
      </c>
      <c r="AC47" s="13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5"/>
      <c r="AG47" s="406"/>
      <c r="AH47" s="406"/>
      <c r="AI47" s="135"/>
      <c r="AJ47" s="135"/>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5">
      <c r="A48" s="211"/>
      <c r="B48" s="214"/>
      <c r="C48" s="214"/>
      <c r="D48" s="214"/>
      <c r="E48" s="217"/>
      <c r="F48" s="214"/>
      <c r="G48" s="220"/>
      <c r="H48" s="223"/>
      <c r="I48" s="205"/>
      <c r="J48" s="226"/>
      <c r="K48" s="205">
        <f ca="1">IF(NOT(ISERROR(MATCH(J48,_xlfn.ANCHORARRAY(E59),0))),I61&amp;"Por favor no seleccionar los criterios de impacto",J48)</f>
        <v>0</v>
      </c>
      <c r="L48" s="223"/>
      <c r="M48" s="205"/>
      <c r="N48" s="208"/>
      <c r="O48" s="125">
        <v>2</v>
      </c>
      <c r="P48" s="126"/>
      <c r="Q48" s="127" t="str">
        <f>IF(OR(R48="Preventivo",R48="Detectivo"),"Probabilidad",IF(R48="Correctivo","Impacto",""))</f>
        <v/>
      </c>
      <c r="R48" s="128"/>
      <c r="S48" s="128"/>
      <c r="T48" s="129" t="str">
        <f t="shared" ref="T48:T52" si="49">IF(AND(R48="Preventivo",S48="Automático"),"50%",IF(AND(R48="Preventivo",S48="Manual"),"40%",IF(AND(R48="Detectivo",S48="Automático"),"40%",IF(AND(R48="Detectivo",S48="Manual"),"30%",IF(AND(R48="Correctivo",S48="Automático"),"35%",IF(AND(R48="Correctivo",S48="Manual"),"25%",""))))))</f>
        <v/>
      </c>
      <c r="U48" s="128"/>
      <c r="V48" s="128"/>
      <c r="W48" s="128"/>
      <c r="X48" s="130" t="str">
        <f>IFERROR(IF(AND(Q47="Probabilidad",Q48="Probabilidad"),(Z47-(+Z47*T48)),IF(Q48="Probabilidad",(I47-(+I47*T48)),IF(Q48="Impacto",Z47,""))),"")</f>
        <v/>
      </c>
      <c r="Y48" s="131" t="str">
        <f t="shared" si="1"/>
        <v/>
      </c>
      <c r="Z48" s="132" t="str">
        <f t="shared" ref="Z48:Z52" si="50">+X48</f>
        <v/>
      </c>
      <c r="AA48" s="131" t="str">
        <f t="shared" si="3"/>
        <v/>
      </c>
      <c r="AB48" s="138" t="str">
        <f>IFERROR(IF(AND(Q47="Impacto",Q48="Impacto"),(AB47-(+AB47*T48)),IF(Q48="Impacto",(M47-(+M47*T48)),IF(Q48="Probabilidad",AB47,""))),"")</f>
        <v/>
      </c>
      <c r="AC48" s="133" t="str">
        <f t="shared" ref="AC48:AC49" si="51">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4"/>
      <c r="AE48" s="135"/>
      <c r="AF48" s="135"/>
      <c r="AG48" s="406"/>
      <c r="AH48" s="406"/>
      <c r="AI48" s="135"/>
      <c r="AJ48" s="135"/>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5">
      <c r="A49" s="211"/>
      <c r="B49" s="214"/>
      <c r="C49" s="214"/>
      <c r="D49" s="214"/>
      <c r="E49" s="217"/>
      <c r="F49" s="214"/>
      <c r="G49" s="220"/>
      <c r="H49" s="223"/>
      <c r="I49" s="205"/>
      <c r="J49" s="226"/>
      <c r="K49" s="205">
        <f ca="1">IF(NOT(ISERROR(MATCH(J49,_xlfn.ANCHORARRAY(E60),0))),I62&amp;"Por favor no seleccionar los criterios de impacto",J49)</f>
        <v>0</v>
      </c>
      <c r="L49" s="223"/>
      <c r="M49" s="205"/>
      <c r="N49" s="208"/>
      <c r="O49" s="125">
        <v>3</v>
      </c>
      <c r="P49" s="136"/>
      <c r="Q49" s="127" t="str">
        <f>IF(OR(R49="Preventivo",R49="Detectivo"),"Probabilidad",IF(R49="Correctivo","Impacto",""))</f>
        <v/>
      </c>
      <c r="R49" s="128"/>
      <c r="S49" s="128"/>
      <c r="T49" s="129" t="str">
        <f t="shared" si="49"/>
        <v/>
      </c>
      <c r="U49" s="128"/>
      <c r="V49" s="128"/>
      <c r="W49" s="128"/>
      <c r="X49" s="130" t="str">
        <f>IFERROR(IF(AND(Q48="Probabilidad",Q49="Probabilidad"),(Z48-(+Z48*T49)),IF(AND(Q48="Impacto",Q49="Probabilidad"),(Z47-(+Z47*T49)),IF(Q49="Impacto",Z48,""))),"")</f>
        <v/>
      </c>
      <c r="Y49" s="131" t="str">
        <f t="shared" si="1"/>
        <v/>
      </c>
      <c r="Z49" s="132" t="str">
        <f t="shared" si="50"/>
        <v/>
      </c>
      <c r="AA49" s="131" t="str">
        <f t="shared" si="3"/>
        <v/>
      </c>
      <c r="AB49" s="138" t="str">
        <f>IFERROR(IF(AND(Q48="Impacto",Q49="Impacto"),(AB48-(+AB48*T49)),IF(AND(Q48="Probabilidad",Q49="Impacto"),(AB47-(+AB47*T49)),IF(Q49="Probabilidad",AB48,""))),"")</f>
        <v/>
      </c>
      <c r="AC49" s="133" t="str">
        <f t="shared" si="51"/>
        <v/>
      </c>
      <c r="AD49" s="134"/>
      <c r="AE49" s="135"/>
      <c r="AF49" s="135"/>
      <c r="AG49" s="406"/>
      <c r="AH49" s="406"/>
      <c r="AI49" s="135"/>
      <c r="AJ49" s="135"/>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5">
      <c r="A50" s="211"/>
      <c r="B50" s="214"/>
      <c r="C50" s="214"/>
      <c r="D50" s="214"/>
      <c r="E50" s="217"/>
      <c r="F50" s="214"/>
      <c r="G50" s="220"/>
      <c r="H50" s="223"/>
      <c r="I50" s="205"/>
      <c r="J50" s="226"/>
      <c r="K50" s="205">
        <f ca="1">IF(NOT(ISERROR(MATCH(J50,_xlfn.ANCHORARRAY(E61),0))),I63&amp;"Por favor no seleccionar los criterios de impacto",J50)</f>
        <v>0</v>
      </c>
      <c r="L50" s="223"/>
      <c r="M50" s="205"/>
      <c r="N50" s="208"/>
      <c r="O50" s="125">
        <v>4</v>
      </c>
      <c r="P50" s="126"/>
      <c r="Q50" s="127" t="str">
        <f t="shared" ref="Q50:Q52" si="52">IF(OR(R50="Preventivo",R50="Detectivo"),"Probabilidad",IF(R50="Correctivo","Impacto",""))</f>
        <v/>
      </c>
      <c r="R50" s="128"/>
      <c r="S50" s="128"/>
      <c r="T50" s="129" t="str">
        <f t="shared" si="49"/>
        <v/>
      </c>
      <c r="U50" s="128"/>
      <c r="V50" s="128"/>
      <c r="W50" s="128"/>
      <c r="X50" s="130" t="str">
        <f t="shared" ref="X50:X52" si="53">IFERROR(IF(AND(Q49="Probabilidad",Q50="Probabilidad"),(Z49-(+Z49*T50)),IF(AND(Q49="Impacto",Q50="Probabilidad"),(Z48-(+Z48*T50)),IF(Q50="Impacto",Z49,""))),"")</f>
        <v/>
      </c>
      <c r="Y50" s="131" t="str">
        <f t="shared" si="1"/>
        <v/>
      </c>
      <c r="Z50" s="132" t="str">
        <f t="shared" si="50"/>
        <v/>
      </c>
      <c r="AA50" s="131" t="str">
        <f t="shared" si="3"/>
        <v/>
      </c>
      <c r="AB50" s="138" t="str">
        <f t="shared" ref="AB50:AB52" si="54">IFERROR(IF(AND(Q49="Impacto",Q50="Impacto"),(AB49-(+AB49*T50)),IF(AND(Q49="Probabilidad",Q50="Impacto"),(AB48-(+AB48*T50)),IF(Q50="Probabilidad",AB49,""))),"")</f>
        <v/>
      </c>
      <c r="AC50" s="133"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5"/>
      <c r="AG50" s="406"/>
      <c r="AH50" s="406"/>
      <c r="AI50" s="135"/>
      <c r="AJ50" s="135"/>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5">
      <c r="A51" s="211"/>
      <c r="B51" s="214"/>
      <c r="C51" s="214"/>
      <c r="D51" s="214"/>
      <c r="E51" s="217"/>
      <c r="F51" s="214"/>
      <c r="G51" s="220"/>
      <c r="H51" s="223"/>
      <c r="I51" s="205"/>
      <c r="J51" s="226"/>
      <c r="K51" s="205">
        <f ca="1">IF(NOT(ISERROR(MATCH(J51,_xlfn.ANCHORARRAY(E62),0))),I64&amp;"Por favor no seleccionar los criterios de impacto",J51)</f>
        <v>0</v>
      </c>
      <c r="L51" s="223"/>
      <c r="M51" s="205"/>
      <c r="N51" s="208"/>
      <c r="O51" s="125">
        <v>5</v>
      </c>
      <c r="P51" s="126"/>
      <c r="Q51" s="127" t="str">
        <f t="shared" si="52"/>
        <v/>
      </c>
      <c r="R51" s="128"/>
      <c r="S51" s="128"/>
      <c r="T51" s="129" t="str">
        <f t="shared" si="49"/>
        <v/>
      </c>
      <c r="U51" s="128"/>
      <c r="V51" s="128"/>
      <c r="W51" s="128"/>
      <c r="X51" s="130" t="str">
        <f t="shared" si="53"/>
        <v/>
      </c>
      <c r="Y51" s="131" t="str">
        <f t="shared" si="1"/>
        <v/>
      </c>
      <c r="Z51" s="132" t="str">
        <f t="shared" si="50"/>
        <v/>
      </c>
      <c r="AA51" s="131" t="str">
        <f t="shared" si="3"/>
        <v/>
      </c>
      <c r="AB51" s="138" t="str">
        <f t="shared" si="54"/>
        <v/>
      </c>
      <c r="AC51" s="133" t="str">
        <f t="shared" ref="AC51:AC52" si="5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34"/>
      <c r="AE51" s="135"/>
      <c r="AF51" s="135"/>
      <c r="AG51" s="406"/>
      <c r="AH51" s="406"/>
      <c r="AI51" s="135"/>
      <c r="AJ51" s="135"/>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5">
      <c r="A52" s="212"/>
      <c r="B52" s="215"/>
      <c r="C52" s="215"/>
      <c r="D52" s="215"/>
      <c r="E52" s="218"/>
      <c r="F52" s="215"/>
      <c r="G52" s="221"/>
      <c r="H52" s="224"/>
      <c r="I52" s="206"/>
      <c r="J52" s="227"/>
      <c r="K52" s="206">
        <f ca="1">IF(NOT(ISERROR(MATCH(J52,_xlfn.ANCHORARRAY(E63),0))),I65&amp;"Por favor no seleccionar los criterios de impacto",J52)</f>
        <v>0</v>
      </c>
      <c r="L52" s="224"/>
      <c r="M52" s="206"/>
      <c r="N52" s="209"/>
      <c r="O52" s="125">
        <v>6</v>
      </c>
      <c r="P52" s="126"/>
      <c r="Q52" s="127" t="str">
        <f t="shared" si="52"/>
        <v/>
      </c>
      <c r="R52" s="128"/>
      <c r="S52" s="128"/>
      <c r="T52" s="129" t="str">
        <f t="shared" si="49"/>
        <v/>
      </c>
      <c r="U52" s="128"/>
      <c r="V52" s="128"/>
      <c r="W52" s="128"/>
      <c r="X52" s="130" t="str">
        <f t="shared" si="53"/>
        <v/>
      </c>
      <c r="Y52" s="131" t="str">
        <f t="shared" si="1"/>
        <v/>
      </c>
      <c r="Z52" s="132" t="str">
        <f t="shared" si="50"/>
        <v/>
      </c>
      <c r="AA52" s="131" t="str">
        <f t="shared" si="3"/>
        <v/>
      </c>
      <c r="AB52" s="138" t="str">
        <f t="shared" si="54"/>
        <v/>
      </c>
      <c r="AC52" s="133" t="str">
        <f t="shared" si="55"/>
        <v/>
      </c>
      <c r="AD52" s="134"/>
      <c r="AE52" s="135"/>
      <c r="AF52" s="135"/>
      <c r="AG52" s="406"/>
      <c r="AH52" s="406"/>
      <c r="AI52" s="135"/>
      <c r="AJ52" s="135"/>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5">
      <c r="A53" s="210">
        <v>9</v>
      </c>
      <c r="B53" s="213"/>
      <c r="C53" s="213"/>
      <c r="D53" s="213"/>
      <c r="E53" s="216"/>
      <c r="F53" s="213"/>
      <c r="G53" s="219"/>
      <c r="H53" s="222" t="str">
        <f>IF(G53&lt;=0,"",IF(G53&lt;=2,"Muy Baja",IF(G53&lt;=24,"Baja",IF(G53&lt;=500,"Media",IF(G53&lt;=5000,"Alta","Muy Alta")))))</f>
        <v/>
      </c>
      <c r="I53" s="204" t="str">
        <f>IF(H53="","",IF(H53="Muy Baja",0.2,IF(H53="Baja",0.4,IF(H53="Media",0.6,IF(H53="Alta",0.8,IF(H53="Muy Alta",1,))))))</f>
        <v/>
      </c>
      <c r="J53" s="225"/>
      <c r="K53" s="204">
        <f ca="1">IF(NOT(ISERROR(MATCH(J53,'Tabla Impacto'!$B$221:$B$223,0))),'Tabla Impacto'!$F$223&amp;"Por favor no seleccionar los criterios de impacto(Afectación Económica o presupuestal y Pérdida Reputacional)",J53)</f>
        <v>0</v>
      </c>
      <c r="L53" s="222" t="str">
        <f ca="1">IF(OR(K53='Tabla Impacto'!$C$11,K53='Tabla Impacto'!$D$11),"Leve",IF(OR(K53='Tabla Impacto'!$C$12,K53='Tabla Impacto'!$D$12),"Menor",IF(OR(K53='Tabla Impacto'!$C$13,K53='Tabla Impacto'!$D$13),"Moderado",IF(OR(K53='Tabla Impacto'!$C$14,K53='Tabla Impacto'!$D$14),"Mayor",IF(OR(K53='Tabla Impacto'!$C$15,K53='Tabla Impacto'!$D$15),"Catastrófico","")))))</f>
        <v/>
      </c>
      <c r="M53" s="204" t="str">
        <f ca="1">IF(L53="","",IF(L53="Leve",0.2,IF(L53="Menor",0.4,IF(L53="Moderado",0.6,IF(L53="Mayor",0.8,IF(L53="Catastrófico",1,))))))</f>
        <v/>
      </c>
      <c r="N53" s="207" t="str">
        <f ca="1">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25">
        <v>1</v>
      </c>
      <c r="P53" s="126"/>
      <c r="Q53" s="127" t="str">
        <f>IF(OR(R53="Preventivo",R53="Detectivo"),"Probabilidad",IF(R53="Correctivo","Impacto",""))</f>
        <v/>
      </c>
      <c r="R53" s="128"/>
      <c r="S53" s="128"/>
      <c r="T53" s="129" t="str">
        <f>IF(AND(R53="Preventivo",S53="Automático"),"50%",IF(AND(R53="Preventivo",S53="Manual"),"40%",IF(AND(R53="Detectivo",S53="Automático"),"40%",IF(AND(R53="Detectivo",S53="Manual"),"30%",IF(AND(R53="Correctivo",S53="Automático"),"35%",IF(AND(R53="Correctivo",S53="Manual"),"25%",""))))))</f>
        <v/>
      </c>
      <c r="U53" s="128"/>
      <c r="V53" s="128"/>
      <c r="W53" s="128"/>
      <c r="X53" s="130" t="str">
        <f>IFERROR(IF(Q53="Probabilidad",(I53-(+I53*T53)),IF(Q53="Impacto",I53,"")),"")</f>
        <v/>
      </c>
      <c r="Y53" s="131" t="str">
        <f>IFERROR(IF(X53="","",IF(X53&lt;=0.2,"Muy Baja",IF(X53&lt;=0.4,"Baja",IF(X53&lt;=0.6,"Media",IF(X53&lt;=0.8,"Alta","Muy Alta"))))),"")</f>
        <v/>
      </c>
      <c r="Z53" s="132" t="str">
        <f>+X53</f>
        <v/>
      </c>
      <c r="AA53" s="131" t="str">
        <f>IFERROR(IF(AB53="","",IF(AB53&lt;=0.2,"Leve",IF(AB53&lt;=0.4,"Menor",IF(AB53&lt;=0.6,"Moderado",IF(AB53&lt;=0.8,"Mayor","Catastrófico"))))),"")</f>
        <v/>
      </c>
      <c r="AB53" s="138" t="str">
        <f>IFERROR(IF(Q53="Impacto",(M53-(+M53*T53)),IF(Q53="Probabilidad",M53,"")),"")</f>
        <v/>
      </c>
      <c r="AC53" s="133"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5"/>
      <c r="AG53" s="406"/>
      <c r="AH53" s="406"/>
      <c r="AI53" s="135"/>
      <c r="AJ53" s="135"/>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5">
      <c r="A54" s="211"/>
      <c r="B54" s="214"/>
      <c r="C54" s="214"/>
      <c r="D54" s="214"/>
      <c r="E54" s="217"/>
      <c r="F54" s="214"/>
      <c r="G54" s="220"/>
      <c r="H54" s="223"/>
      <c r="I54" s="205"/>
      <c r="J54" s="226"/>
      <c r="K54" s="205">
        <f ca="1">IF(NOT(ISERROR(MATCH(J54,_xlfn.ANCHORARRAY(E65),0))),I67&amp;"Por favor no seleccionar los criterios de impacto",J54)</f>
        <v>0</v>
      </c>
      <c r="L54" s="223"/>
      <c r="M54" s="205"/>
      <c r="N54" s="208"/>
      <c r="O54" s="125">
        <v>2</v>
      </c>
      <c r="P54" s="126"/>
      <c r="Q54" s="127" t="str">
        <f>IF(OR(R54="Preventivo",R54="Detectivo"),"Probabilidad",IF(R54="Correctivo","Impacto",""))</f>
        <v/>
      </c>
      <c r="R54" s="128"/>
      <c r="S54" s="128"/>
      <c r="T54" s="129" t="str">
        <f t="shared" ref="T54:T58" si="56">IF(AND(R54="Preventivo",S54="Automático"),"50%",IF(AND(R54="Preventivo",S54="Manual"),"40%",IF(AND(R54="Detectivo",S54="Automático"),"40%",IF(AND(R54="Detectivo",S54="Manual"),"30%",IF(AND(R54="Correctivo",S54="Automático"),"35%",IF(AND(R54="Correctivo",S54="Manual"),"25%",""))))))</f>
        <v/>
      </c>
      <c r="U54" s="128"/>
      <c r="V54" s="128"/>
      <c r="W54" s="128"/>
      <c r="X54" s="130" t="str">
        <f>IFERROR(IF(AND(Q53="Probabilidad",Q54="Probabilidad"),(Z53-(+Z53*T54)),IF(Q54="Probabilidad",(I53-(+I53*T54)),IF(Q54="Impacto",Z53,""))),"")</f>
        <v/>
      </c>
      <c r="Y54" s="131" t="str">
        <f t="shared" si="1"/>
        <v/>
      </c>
      <c r="Z54" s="132" t="str">
        <f t="shared" ref="Z54:Z58" si="57">+X54</f>
        <v/>
      </c>
      <c r="AA54" s="131" t="str">
        <f t="shared" si="3"/>
        <v/>
      </c>
      <c r="AB54" s="138" t="str">
        <f>IFERROR(IF(AND(Q53="Impacto",Q54="Impacto"),(AB53-(+AB53*T54)),IF(Q54="Impacto",(M53-(+M53*T54)),IF(Q54="Probabilidad",AB53,""))),"")</f>
        <v/>
      </c>
      <c r="AC54" s="133" t="str">
        <f t="shared" ref="AC54:AC55" si="58">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34"/>
      <c r="AE54" s="135"/>
      <c r="AF54" s="135"/>
      <c r="AG54" s="406"/>
      <c r="AH54" s="406"/>
      <c r="AI54" s="135"/>
      <c r="AJ54" s="135"/>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5">
      <c r="A55" s="211"/>
      <c r="B55" s="214"/>
      <c r="C55" s="214"/>
      <c r="D55" s="214"/>
      <c r="E55" s="217"/>
      <c r="F55" s="214"/>
      <c r="G55" s="220"/>
      <c r="H55" s="223"/>
      <c r="I55" s="205"/>
      <c r="J55" s="226"/>
      <c r="K55" s="205">
        <f ca="1">IF(NOT(ISERROR(MATCH(J55,_xlfn.ANCHORARRAY(E66),0))),I68&amp;"Por favor no seleccionar los criterios de impacto",J55)</f>
        <v>0</v>
      </c>
      <c r="L55" s="223"/>
      <c r="M55" s="205"/>
      <c r="N55" s="208"/>
      <c r="O55" s="125">
        <v>3</v>
      </c>
      <c r="P55" s="136"/>
      <c r="Q55" s="127" t="str">
        <f>IF(OR(R55="Preventivo",R55="Detectivo"),"Probabilidad",IF(R55="Correctivo","Impacto",""))</f>
        <v/>
      </c>
      <c r="R55" s="128"/>
      <c r="S55" s="128"/>
      <c r="T55" s="129" t="str">
        <f t="shared" si="56"/>
        <v/>
      </c>
      <c r="U55" s="128"/>
      <c r="V55" s="128"/>
      <c r="W55" s="128"/>
      <c r="X55" s="130" t="str">
        <f>IFERROR(IF(AND(Q54="Probabilidad",Q55="Probabilidad"),(Z54-(+Z54*T55)),IF(AND(Q54="Impacto",Q55="Probabilidad"),(Z53-(+Z53*T55)),IF(Q55="Impacto",Z54,""))),"")</f>
        <v/>
      </c>
      <c r="Y55" s="131" t="str">
        <f t="shared" si="1"/>
        <v/>
      </c>
      <c r="Z55" s="132" t="str">
        <f t="shared" si="57"/>
        <v/>
      </c>
      <c r="AA55" s="131" t="str">
        <f t="shared" si="3"/>
        <v/>
      </c>
      <c r="AB55" s="138" t="str">
        <f>IFERROR(IF(AND(Q54="Impacto",Q55="Impacto"),(AB54-(+AB54*T55)),IF(AND(Q54="Probabilidad",Q55="Impacto"),(AB53-(+AB53*T55)),IF(Q55="Probabilidad",AB54,""))),"")</f>
        <v/>
      </c>
      <c r="AC55" s="133" t="str">
        <f t="shared" si="58"/>
        <v/>
      </c>
      <c r="AD55" s="134"/>
      <c r="AE55" s="135"/>
      <c r="AF55" s="135"/>
      <c r="AG55" s="406"/>
      <c r="AH55" s="406"/>
      <c r="AI55" s="135"/>
      <c r="AJ55" s="135"/>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35.25" customHeight="1" x14ac:dyDescent="0.35">
      <c r="A56" s="211"/>
      <c r="B56" s="214"/>
      <c r="C56" s="214"/>
      <c r="D56" s="214"/>
      <c r="E56" s="217"/>
      <c r="F56" s="214"/>
      <c r="G56" s="220"/>
      <c r="H56" s="223"/>
      <c r="I56" s="205"/>
      <c r="J56" s="226"/>
      <c r="K56" s="205">
        <f ca="1">IF(NOT(ISERROR(MATCH(J56,_xlfn.ANCHORARRAY(E67),0))),I69&amp;"Por favor no seleccionar los criterios de impacto",J56)</f>
        <v>0</v>
      </c>
      <c r="L56" s="223"/>
      <c r="M56" s="205"/>
      <c r="N56" s="208"/>
      <c r="O56" s="125">
        <v>4</v>
      </c>
      <c r="P56" s="126"/>
      <c r="Q56" s="127" t="str">
        <f t="shared" ref="Q56:Q58" si="59">IF(OR(R56="Preventivo",R56="Detectivo"),"Probabilidad",IF(R56="Correctivo","Impacto",""))</f>
        <v/>
      </c>
      <c r="R56" s="128"/>
      <c r="S56" s="128"/>
      <c r="T56" s="129" t="str">
        <f t="shared" si="56"/>
        <v/>
      </c>
      <c r="U56" s="128"/>
      <c r="V56" s="128"/>
      <c r="W56" s="128"/>
      <c r="X56" s="130" t="str">
        <f t="shared" ref="X56:X58" si="60">IFERROR(IF(AND(Q55="Probabilidad",Q56="Probabilidad"),(Z55-(+Z55*T56)),IF(AND(Q55="Impacto",Q56="Probabilidad"),(Z54-(+Z54*T56)),IF(Q56="Impacto",Z55,""))),"")</f>
        <v/>
      </c>
      <c r="Y56" s="131" t="str">
        <f t="shared" si="1"/>
        <v/>
      </c>
      <c r="Z56" s="132" t="str">
        <f t="shared" si="57"/>
        <v/>
      </c>
      <c r="AA56" s="131" t="str">
        <f t="shared" si="3"/>
        <v/>
      </c>
      <c r="AB56" s="138" t="str">
        <f t="shared" ref="AB56:AB58" si="61">IFERROR(IF(AND(Q55="Impacto",Q56="Impacto"),(AB55-(+AB55*T56)),IF(AND(Q55="Probabilidad",Q56="Impacto"),(AB54-(+AB54*T56)),IF(Q56="Probabilidad",AB55,""))),"")</f>
        <v/>
      </c>
      <c r="AC56" s="133"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5"/>
      <c r="AG56" s="406"/>
      <c r="AH56" s="406"/>
      <c r="AI56" s="135"/>
      <c r="AJ56" s="135"/>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35.25" customHeight="1" x14ac:dyDescent="0.35">
      <c r="A57" s="211"/>
      <c r="B57" s="214"/>
      <c r="C57" s="214"/>
      <c r="D57" s="214"/>
      <c r="E57" s="217"/>
      <c r="F57" s="214"/>
      <c r="G57" s="220"/>
      <c r="H57" s="223"/>
      <c r="I57" s="205"/>
      <c r="J57" s="226"/>
      <c r="K57" s="205">
        <f ca="1">IF(NOT(ISERROR(MATCH(J57,_xlfn.ANCHORARRAY(E68),0))),I70&amp;"Por favor no seleccionar los criterios de impacto",J57)</f>
        <v>0</v>
      </c>
      <c r="L57" s="223"/>
      <c r="M57" s="205"/>
      <c r="N57" s="208"/>
      <c r="O57" s="125">
        <v>5</v>
      </c>
      <c r="P57" s="126"/>
      <c r="Q57" s="127" t="str">
        <f t="shared" si="59"/>
        <v/>
      </c>
      <c r="R57" s="128"/>
      <c r="S57" s="128"/>
      <c r="T57" s="129" t="str">
        <f t="shared" si="56"/>
        <v/>
      </c>
      <c r="U57" s="128"/>
      <c r="V57" s="128"/>
      <c r="W57" s="128"/>
      <c r="X57" s="130" t="str">
        <f t="shared" si="60"/>
        <v/>
      </c>
      <c r="Y57" s="131" t="str">
        <f t="shared" si="1"/>
        <v/>
      </c>
      <c r="Z57" s="132" t="str">
        <f t="shared" si="57"/>
        <v/>
      </c>
      <c r="AA57" s="131" t="str">
        <f t="shared" si="3"/>
        <v/>
      </c>
      <c r="AB57" s="138" t="str">
        <f t="shared" si="61"/>
        <v/>
      </c>
      <c r="AC57" s="133" t="str">
        <f t="shared" ref="AC57:AC58" si="6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34"/>
      <c r="AE57" s="135"/>
      <c r="AF57" s="135"/>
      <c r="AG57" s="406"/>
      <c r="AH57" s="406"/>
      <c r="AI57" s="135"/>
      <c r="AJ57" s="135"/>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35.25" customHeight="1" x14ac:dyDescent="0.35">
      <c r="A58" s="212"/>
      <c r="B58" s="215"/>
      <c r="C58" s="215"/>
      <c r="D58" s="215"/>
      <c r="E58" s="218"/>
      <c r="F58" s="215"/>
      <c r="G58" s="221"/>
      <c r="H58" s="224"/>
      <c r="I58" s="206"/>
      <c r="J58" s="227"/>
      <c r="K58" s="206">
        <f ca="1">IF(NOT(ISERROR(MATCH(J58,_xlfn.ANCHORARRAY(E69),0))),I71&amp;"Por favor no seleccionar los criterios de impacto",J58)</f>
        <v>0</v>
      </c>
      <c r="L58" s="224"/>
      <c r="M58" s="206"/>
      <c r="N58" s="209"/>
      <c r="O58" s="125">
        <v>6</v>
      </c>
      <c r="P58" s="126"/>
      <c r="Q58" s="127" t="str">
        <f t="shared" si="59"/>
        <v/>
      </c>
      <c r="R58" s="128"/>
      <c r="S58" s="128"/>
      <c r="T58" s="129" t="str">
        <f t="shared" si="56"/>
        <v/>
      </c>
      <c r="U58" s="128"/>
      <c r="V58" s="128"/>
      <c r="W58" s="128"/>
      <c r="X58" s="130" t="str">
        <f t="shared" si="60"/>
        <v/>
      </c>
      <c r="Y58" s="131" t="str">
        <f t="shared" si="1"/>
        <v/>
      </c>
      <c r="Z58" s="132" t="str">
        <f t="shared" si="57"/>
        <v/>
      </c>
      <c r="AA58" s="131" t="str">
        <f t="shared" si="3"/>
        <v/>
      </c>
      <c r="AB58" s="138" t="str">
        <f t="shared" si="61"/>
        <v/>
      </c>
      <c r="AC58" s="133" t="str">
        <f t="shared" si="62"/>
        <v/>
      </c>
      <c r="AD58" s="134"/>
      <c r="AE58" s="135"/>
      <c r="AF58" s="135"/>
      <c r="AG58" s="406"/>
      <c r="AH58" s="406"/>
      <c r="AI58" s="135"/>
      <c r="AJ58" s="135"/>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35.25" customHeight="1" x14ac:dyDescent="0.35">
      <c r="A59" s="210">
        <v>10</v>
      </c>
      <c r="B59" s="213"/>
      <c r="C59" s="213"/>
      <c r="D59" s="213"/>
      <c r="E59" s="216"/>
      <c r="F59" s="213"/>
      <c r="G59" s="219"/>
      <c r="H59" s="222" t="str">
        <f>IF(G59&lt;=0,"",IF(G59&lt;=2,"Muy Baja",IF(G59&lt;=24,"Baja",IF(G59&lt;=500,"Media",IF(G59&lt;=5000,"Alta","Muy Alta")))))</f>
        <v/>
      </c>
      <c r="I59" s="204" t="str">
        <f>IF(H59="","",IF(H59="Muy Baja",0.2,IF(H59="Baja",0.4,IF(H59="Media",0.6,IF(H59="Alta",0.8,IF(H59="Muy Alta",1,))))))</f>
        <v/>
      </c>
      <c r="J59" s="225"/>
      <c r="K59" s="204">
        <f ca="1">IF(NOT(ISERROR(MATCH(J59,'Tabla Impacto'!$B$221:$B$223,0))),'Tabla Impacto'!$F$223&amp;"Por favor no seleccionar los criterios de impacto(Afectación Económica o presupuestal y Pérdida Reputacional)",J59)</f>
        <v>0</v>
      </c>
      <c r="L59" s="222" t="str">
        <f ca="1">IF(OR(K59='Tabla Impacto'!$C$11,K59='Tabla Impacto'!$D$11),"Leve",IF(OR(K59='Tabla Impacto'!$C$12,K59='Tabla Impacto'!$D$12),"Menor",IF(OR(K59='Tabla Impacto'!$C$13,K59='Tabla Impacto'!$D$13),"Moderado",IF(OR(K59='Tabla Impacto'!$C$14,K59='Tabla Impacto'!$D$14),"Mayor",IF(OR(K59='Tabla Impacto'!$C$15,K59='Tabla Impacto'!$D$15),"Catastrófico","")))))</f>
        <v/>
      </c>
      <c r="M59" s="204" t="str">
        <f ca="1">IF(L59="","",IF(L59="Leve",0.2,IF(L59="Menor",0.4,IF(L59="Moderado",0.6,IF(L59="Mayor",0.8,IF(L59="Catastrófico",1,))))))</f>
        <v/>
      </c>
      <c r="N59" s="207" t="str">
        <f ca="1">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25">
        <v>1</v>
      </c>
      <c r="P59" s="126"/>
      <c r="Q59" s="127" t="str">
        <f>IF(OR(R59="Preventivo",R59="Detectivo"),"Probabilidad",IF(R59="Correctivo","Impacto",""))</f>
        <v/>
      </c>
      <c r="R59" s="128"/>
      <c r="S59" s="128"/>
      <c r="T59" s="129" t="str">
        <f>IF(AND(R59="Preventivo",S59="Automático"),"50%",IF(AND(R59="Preventivo",S59="Manual"),"40%",IF(AND(R59="Detectivo",S59="Automático"),"40%",IF(AND(R59="Detectivo",S59="Manual"),"30%",IF(AND(R59="Correctivo",S59="Automático"),"35%",IF(AND(R59="Correctivo",S59="Manual"),"25%",""))))))</f>
        <v/>
      </c>
      <c r="U59" s="128"/>
      <c r="V59" s="128"/>
      <c r="W59" s="128"/>
      <c r="X59" s="130" t="str">
        <f>IFERROR(IF(Q59="Probabilidad",(I59-(+I59*T59)),IF(Q59="Impacto",I59,"")),"")</f>
        <v/>
      </c>
      <c r="Y59" s="131" t="str">
        <f>IFERROR(IF(X59="","",IF(X59&lt;=0.2,"Muy Baja",IF(X59&lt;=0.4,"Baja",IF(X59&lt;=0.6,"Media",IF(X59&lt;=0.8,"Alta","Muy Alta"))))),"")</f>
        <v/>
      </c>
      <c r="Z59" s="132" t="str">
        <f>+X59</f>
        <v/>
      </c>
      <c r="AA59" s="131" t="str">
        <f>IFERROR(IF(AB59="","",IF(AB59&lt;=0.2,"Leve",IF(AB59&lt;=0.4,"Menor",IF(AB59&lt;=0.6,"Moderado",IF(AB59&lt;=0.8,"Mayor","Catastrófico"))))),"")</f>
        <v/>
      </c>
      <c r="AB59" s="138" t="str">
        <f>IFERROR(IF(Q59="Impacto",(M59-(+M59*T59)),IF(Q59="Probabilidad",M59,"")),"")</f>
        <v/>
      </c>
      <c r="AC59" s="133"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5"/>
      <c r="AG59" s="406"/>
      <c r="AH59" s="406"/>
      <c r="AI59" s="135"/>
      <c r="AJ59" s="135"/>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35.25" customHeight="1" x14ac:dyDescent="0.35">
      <c r="A60" s="211"/>
      <c r="B60" s="214"/>
      <c r="C60" s="214"/>
      <c r="D60" s="214"/>
      <c r="E60" s="217"/>
      <c r="F60" s="214"/>
      <c r="G60" s="220"/>
      <c r="H60" s="223"/>
      <c r="I60" s="205"/>
      <c r="J60" s="226"/>
      <c r="K60" s="205">
        <f ca="1">IF(NOT(ISERROR(MATCH(J60,_xlfn.ANCHORARRAY(E71),0))),I73&amp;"Por favor no seleccionar los criterios de impacto",J60)</f>
        <v>0</v>
      </c>
      <c r="L60" s="223"/>
      <c r="M60" s="205"/>
      <c r="N60" s="208"/>
      <c r="O60" s="125">
        <v>2</v>
      </c>
      <c r="P60" s="126"/>
      <c r="Q60" s="127" t="str">
        <f>IF(OR(R60="Preventivo",R60="Detectivo"),"Probabilidad",IF(R60="Correctivo","Impacto",""))</f>
        <v/>
      </c>
      <c r="R60" s="128"/>
      <c r="S60" s="128"/>
      <c r="T60" s="129" t="str">
        <f t="shared" ref="T60:T64" si="63">IF(AND(R60="Preventivo",S60="Automático"),"50%",IF(AND(R60="Preventivo",S60="Manual"),"40%",IF(AND(R60="Detectivo",S60="Automático"),"40%",IF(AND(R60="Detectivo",S60="Manual"),"30%",IF(AND(R60="Correctivo",S60="Automático"),"35%",IF(AND(R60="Correctivo",S60="Manual"),"25%",""))))))</f>
        <v/>
      </c>
      <c r="U60" s="128"/>
      <c r="V60" s="128"/>
      <c r="W60" s="128"/>
      <c r="X60" s="130" t="str">
        <f>IFERROR(IF(AND(Q59="Probabilidad",Q60="Probabilidad"),(Z59-(+Z59*T60)),IF(Q60="Probabilidad",(I59-(+I59*T60)),IF(Q60="Impacto",Z59,""))),"")</f>
        <v/>
      </c>
      <c r="Y60" s="131" t="str">
        <f t="shared" si="1"/>
        <v/>
      </c>
      <c r="Z60" s="132" t="str">
        <f t="shared" ref="Z60:Z64" si="64">+X60</f>
        <v/>
      </c>
      <c r="AA60" s="131" t="str">
        <f t="shared" si="3"/>
        <v/>
      </c>
      <c r="AB60" s="138" t="str">
        <f>IFERROR(IF(AND(Q59="Impacto",Q60="Impacto"),(AB59-(+AB59*T60)),IF(Q60="Impacto",(M59-(+M59*T60)),IF(Q60="Probabilidad",AB59,""))),"")</f>
        <v/>
      </c>
      <c r="AC60" s="133" t="str">
        <f t="shared" ref="AC60:AC61" si="65">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34"/>
      <c r="AE60" s="135"/>
      <c r="AF60" s="135"/>
      <c r="AG60" s="406"/>
      <c r="AH60" s="406"/>
      <c r="AI60" s="135"/>
      <c r="AJ60" s="135"/>
    </row>
    <row r="61" spans="1:68" ht="35.25" customHeight="1" x14ac:dyDescent="0.35">
      <c r="A61" s="211"/>
      <c r="B61" s="214"/>
      <c r="C61" s="214"/>
      <c r="D61" s="214"/>
      <c r="E61" s="217"/>
      <c r="F61" s="214"/>
      <c r="G61" s="220"/>
      <c r="H61" s="223"/>
      <c r="I61" s="205"/>
      <c r="J61" s="226"/>
      <c r="K61" s="205">
        <f ca="1">IF(NOT(ISERROR(MATCH(J61,_xlfn.ANCHORARRAY(E72),0))),I74&amp;"Por favor no seleccionar los criterios de impacto",J61)</f>
        <v>0</v>
      </c>
      <c r="L61" s="223"/>
      <c r="M61" s="205"/>
      <c r="N61" s="208"/>
      <c r="O61" s="125">
        <v>3</v>
      </c>
      <c r="P61" s="136"/>
      <c r="Q61" s="127" t="str">
        <f>IF(OR(R61="Preventivo",R61="Detectivo"),"Probabilidad",IF(R61="Correctivo","Impacto",""))</f>
        <v/>
      </c>
      <c r="R61" s="128"/>
      <c r="S61" s="128"/>
      <c r="T61" s="129" t="str">
        <f t="shared" si="63"/>
        <v/>
      </c>
      <c r="U61" s="128"/>
      <c r="V61" s="128"/>
      <c r="W61" s="128"/>
      <c r="X61" s="130" t="str">
        <f>IFERROR(IF(AND(Q60="Probabilidad",Q61="Probabilidad"),(Z60-(+Z60*T61)),IF(AND(Q60="Impacto",Q61="Probabilidad"),(Z59-(+Z59*T61)),IF(Q61="Impacto",Z60,""))),"")</f>
        <v/>
      </c>
      <c r="Y61" s="131" t="str">
        <f t="shared" si="1"/>
        <v/>
      </c>
      <c r="Z61" s="132" t="str">
        <f t="shared" si="64"/>
        <v/>
      </c>
      <c r="AA61" s="131" t="str">
        <f t="shared" si="3"/>
        <v/>
      </c>
      <c r="AB61" s="138" t="str">
        <f>IFERROR(IF(AND(Q60="Impacto",Q61="Impacto"),(AB60-(+AB60*T61)),IF(AND(Q60="Probabilidad",Q61="Impacto"),(AB59-(+AB59*T61)),IF(Q61="Probabilidad",AB60,""))),"")</f>
        <v/>
      </c>
      <c r="AC61" s="133" t="str">
        <f t="shared" si="65"/>
        <v/>
      </c>
      <c r="AD61" s="134"/>
      <c r="AE61" s="135"/>
      <c r="AF61" s="135"/>
      <c r="AG61" s="406"/>
      <c r="AH61" s="406"/>
      <c r="AI61" s="135"/>
      <c r="AJ61" s="135"/>
    </row>
    <row r="62" spans="1:68" ht="35.25" customHeight="1" x14ac:dyDescent="0.35">
      <c r="A62" s="211"/>
      <c r="B62" s="214"/>
      <c r="C62" s="214"/>
      <c r="D62" s="214"/>
      <c r="E62" s="217"/>
      <c r="F62" s="214"/>
      <c r="G62" s="220"/>
      <c r="H62" s="223"/>
      <c r="I62" s="205"/>
      <c r="J62" s="226"/>
      <c r="K62" s="205">
        <f ca="1">IF(NOT(ISERROR(MATCH(J62,_xlfn.ANCHORARRAY(E73),0))),I75&amp;"Por favor no seleccionar los criterios de impacto",J62)</f>
        <v>0</v>
      </c>
      <c r="L62" s="223"/>
      <c r="M62" s="205"/>
      <c r="N62" s="208"/>
      <c r="O62" s="125">
        <v>4</v>
      </c>
      <c r="P62" s="126"/>
      <c r="Q62" s="127" t="str">
        <f t="shared" ref="Q62:Q64" si="66">IF(OR(R62="Preventivo",R62="Detectivo"),"Probabilidad",IF(R62="Correctivo","Impacto",""))</f>
        <v/>
      </c>
      <c r="R62" s="128"/>
      <c r="S62" s="128"/>
      <c r="T62" s="129" t="str">
        <f t="shared" si="63"/>
        <v/>
      </c>
      <c r="U62" s="128"/>
      <c r="V62" s="128"/>
      <c r="W62" s="128"/>
      <c r="X62" s="130" t="str">
        <f t="shared" ref="X62:X64" si="67">IFERROR(IF(AND(Q61="Probabilidad",Q62="Probabilidad"),(Z61-(+Z61*T62)),IF(AND(Q61="Impacto",Q62="Probabilidad"),(Z60-(+Z60*T62)),IF(Q62="Impacto",Z61,""))),"")</f>
        <v/>
      </c>
      <c r="Y62" s="131" t="str">
        <f t="shared" si="1"/>
        <v/>
      </c>
      <c r="Z62" s="132" t="str">
        <f t="shared" si="64"/>
        <v/>
      </c>
      <c r="AA62" s="131" t="str">
        <f t="shared" si="3"/>
        <v/>
      </c>
      <c r="AB62" s="138" t="str">
        <f t="shared" ref="AB62:AB64" si="68">IFERROR(IF(AND(Q61="Impacto",Q62="Impacto"),(AB61-(+AB61*T62)),IF(AND(Q61="Probabilidad",Q62="Impacto"),(AB60-(+AB60*T62)),IF(Q62="Probabilidad",AB61,""))),"")</f>
        <v/>
      </c>
      <c r="AC62" s="133"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5"/>
      <c r="AG62" s="406"/>
      <c r="AH62" s="406"/>
      <c r="AI62" s="135"/>
      <c r="AJ62" s="135"/>
    </row>
    <row r="63" spans="1:68" ht="35.25" customHeight="1" x14ac:dyDescent="0.35">
      <c r="A63" s="211"/>
      <c r="B63" s="214"/>
      <c r="C63" s="214"/>
      <c r="D63" s="214"/>
      <c r="E63" s="217"/>
      <c r="F63" s="214"/>
      <c r="G63" s="220"/>
      <c r="H63" s="223"/>
      <c r="I63" s="205"/>
      <c r="J63" s="226"/>
      <c r="K63" s="205">
        <f ca="1">IF(NOT(ISERROR(MATCH(J63,_xlfn.ANCHORARRAY(E74),0))),I76&amp;"Por favor no seleccionar los criterios de impacto",J63)</f>
        <v>0</v>
      </c>
      <c r="L63" s="223"/>
      <c r="M63" s="205"/>
      <c r="N63" s="208"/>
      <c r="O63" s="125">
        <v>5</v>
      </c>
      <c r="P63" s="126"/>
      <c r="Q63" s="127" t="str">
        <f t="shared" si="66"/>
        <v/>
      </c>
      <c r="R63" s="128"/>
      <c r="S63" s="128"/>
      <c r="T63" s="129" t="str">
        <f t="shared" si="63"/>
        <v/>
      </c>
      <c r="U63" s="128"/>
      <c r="V63" s="128"/>
      <c r="W63" s="128"/>
      <c r="X63" s="130" t="str">
        <f t="shared" si="67"/>
        <v/>
      </c>
      <c r="Y63" s="131" t="str">
        <f t="shared" si="1"/>
        <v/>
      </c>
      <c r="Z63" s="132" t="str">
        <f t="shared" si="64"/>
        <v/>
      </c>
      <c r="AA63" s="131" t="str">
        <f t="shared" si="3"/>
        <v/>
      </c>
      <c r="AB63" s="138" t="str">
        <f t="shared" si="68"/>
        <v/>
      </c>
      <c r="AC63" s="133" t="str">
        <f t="shared" ref="AC63:AC64" si="6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34"/>
      <c r="AE63" s="135"/>
      <c r="AF63" s="135"/>
      <c r="AG63" s="406"/>
      <c r="AH63" s="406"/>
      <c r="AI63" s="135"/>
      <c r="AJ63" s="135"/>
    </row>
    <row r="64" spans="1:68" ht="35.25" customHeight="1" x14ac:dyDescent="0.35">
      <c r="A64" s="212"/>
      <c r="B64" s="215"/>
      <c r="C64" s="215"/>
      <c r="D64" s="215"/>
      <c r="E64" s="218"/>
      <c r="F64" s="215"/>
      <c r="G64" s="221"/>
      <c r="H64" s="224"/>
      <c r="I64" s="206"/>
      <c r="J64" s="227"/>
      <c r="K64" s="206">
        <f ca="1">IF(NOT(ISERROR(MATCH(J64,_xlfn.ANCHORARRAY(E75),0))),I77&amp;"Por favor no seleccionar los criterios de impacto",J64)</f>
        <v>0</v>
      </c>
      <c r="L64" s="224"/>
      <c r="M64" s="206"/>
      <c r="N64" s="209"/>
      <c r="O64" s="125">
        <v>6</v>
      </c>
      <c r="P64" s="126"/>
      <c r="Q64" s="127" t="str">
        <f t="shared" si="66"/>
        <v/>
      </c>
      <c r="R64" s="128"/>
      <c r="S64" s="128"/>
      <c r="T64" s="129" t="str">
        <f t="shared" si="63"/>
        <v/>
      </c>
      <c r="U64" s="128"/>
      <c r="V64" s="128"/>
      <c r="W64" s="128"/>
      <c r="X64" s="130" t="str">
        <f t="shared" si="67"/>
        <v/>
      </c>
      <c r="Y64" s="131" t="str">
        <f t="shared" si="1"/>
        <v/>
      </c>
      <c r="Z64" s="132" t="str">
        <f t="shared" si="64"/>
        <v/>
      </c>
      <c r="AA64" s="131" t="str">
        <f t="shared" si="3"/>
        <v/>
      </c>
      <c r="AB64" s="138" t="str">
        <f t="shared" si="68"/>
        <v/>
      </c>
      <c r="AC64" s="133" t="str">
        <f t="shared" si="69"/>
        <v/>
      </c>
      <c r="AD64" s="134"/>
      <c r="AE64" s="135"/>
      <c r="AF64" s="135"/>
      <c r="AG64" s="406"/>
      <c r="AH64" s="406"/>
      <c r="AI64" s="135"/>
      <c r="AJ64" s="135"/>
    </row>
    <row r="65" spans="1:36" ht="49.5" customHeight="1" x14ac:dyDescent="0.35">
      <c r="A65" s="6"/>
      <c r="B65" s="201" t="s">
        <v>131</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3"/>
    </row>
    <row r="67" spans="1:36" x14ac:dyDescent="0.35">
      <c r="A67" s="1"/>
      <c r="B67" s="24" t="s">
        <v>143</v>
      </c>
      <c r="C67" s="1"/>
      <c r="D67" s="1"/>
      <c r="F67" s="1"/>
    </row>
  </sheetData>
  <dataConsolidate/>
  <mergeCells count="171">
    <mergeCell ref="AA8:AA9"/>
    <mergeCell ref="Y8:Y9"/>
    <mergeCell ref="Z8:Z9"/>
    <mergeCell ref="G8:G9"/>
    <mergeCell ref="H8:H9"/>
    <mergeCell ref="I8:I9"/>
    <mergeCell ref="L8:L9"/>
    <mergeCell ref="M8:M9"/>
    <mergeCell ref="B8:B9"/>
    <mergeCell ref="N8:N9"/>
    <mergeCell ref="J8:J9"/>
    <mergeCell ref="K8:K9"/>
    <mergeCell ref="Q8:Q9"/>
    <mergeCell ref="R8:W8"/>
    <mergeCell ref="D11:D16"/>
    <mergeCell ref="E11:E16"/>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1:K16"/>
    <mergeCell ref="L11:L16"/>
    <mergeCell ref="M11:M16"/>
    <mergeCell ref="N11:N16"/>
    <mergeCell ref="A17:A22"/>
    <mergeCell ref="B17:B22"/>
    <mergeCell ref="C17:C22"/>
    <mergeCell ref="D17:D22"/>
    <mergeCell ref="E17:E22"/>
    <mergeCell ref="F17:F22"/>
    <mergeCell ref="G17:G22"/>
    <mergeCell ref="H17:H22"/>
    <mergeCell ref="I17:I22"/>
    <mergeCell ref="J17:J22"/>
    <mergeCell ref="K17:K22"/>
    <mergeCell ref="L17:L22"/>
    <mergeCell ref="F11:F16"/>
    <mergeCell ref="G11:G16"/>
    <mergeCell ref="H11:H16"/>
    <mergeCell ref="I11:I16"/>
    <mergeCell ref="J11:J16"/>
    <mergeCell ref="A11:A16"/>
    <mergeCell ref="B11:B16"/>
    <mergeCell ref="C11:C16"/>
    <mergeCell ref="M17:M22"/>
    <mergeCell ref="N17:N22"/>
    <mergeCell ref="A23:A28"/>
    <mergeCell ref="B23:B28"/>
    <mergeCell ref="C23:C28"/>
    <mergeCell ref="D23:D28"/>
    <mergeCell ref="E23:E28"/>
    <mergeCell ref="F23:F28"/>
    <mergeCell ref="G23:G28"/>
    <mergeCell ref="H23:H28"/>
    <mergeCell ref="I23:I28"/>
    <mergeCell ref="J23:J28"/>
    <mergeCell ref="K23:K28"/>
    <mergeCell ref="L23:L28"/>
    <mergeCell ref="M23:M28"/>
    <mergeCell ref="N23:N28"/>
    <mergeCell ref="M29:M34"/>
    <mergeCell ref="N29:N34"/>
    <mergeCell ref="M35:M40"/>
    <mergeCell ref="N35:N40"/>
    <mergeCell ref="J41:J46"/>
    <mergeCell ref="K41:K46"/>
    <mergeCell ref="L41:L46"/>
    <mergeCell ref="A29:A34"/>
    <mergeCell ref="B29:B34"/>
    <mergeCell ref="C29:C34"/>
    <mergeCell ref="A35:A40"/>
    <mergeCell ref="B35:B40"/>
    <mergeCell ref="C35:C40"/>
    <mergeCell ref="D35:D40"/>
    <mergeCell ref="E35:E40"/>
    <mergeCell ref="F35:F40"/>
    <mergeCell ref="D29:D34"/>
    <mergeCell ref="E29:E34"/>
    <mergeCell ref="J35:J40"/>
    <mergeCell ref="K35:K40"/>
    <mergeCell ref="L35:L40"/>
    <mergeCell ref="F29:F34"/>
    <mergeCell ref="G29:G34"/>
    <mergeCell ref="H29:H34"/>
    <mergeCell ref="I29:I34"/>
    <mergeCell ref="J29:J34"/>
    <mergeCell ref="G35:G40"/>
    <mergeCell ref="H35:H40"/>
    <mergeCell ref="I35:I40"/>
    <mergeCell ref="K29:K34"/>
    <mergeCell ref="L29:L34"/>
    <mergeCell ref="A47:A52"/>
    <mergeCell ref="B47:B52"/>
    <mergeCell ref="C47:C52"/>
    <mergeCell ref="D47:D52"/>
    <mergeCell ref="E47:E52"/>
    <mergeCell ref="A41:A46"/>
    <mergeCell ref="B41:B46"/>
    <mergeCell ref="C41:C46"/>
    <mergeCell ref="D41:D46"/>
    <mergeCell ref="E41:E46"/>
    <mergeCell ref="M41:M46"/>
    <mergeCell ref="N41:N46"/>
    <mergeCell ref="F47:F52"/>
    <mergeCell ref="G47:G52"/>
    <mergeCell ref="H47:H52"/>
    <mergeCell ref="I47:I52"/>
    <mergeCell ref="J47:J52"/>
    <mergeCell ref="F41:F46"/>
    <mergeCell ref="G41:G46"/>
    <mergeCell ref="H41:H46"/>
    <mergeCell ref="I41:I46"/>
    <mergeCell ref="K47:K52"/>
    <mergeCell ref="L47:L52"/>
    <mergeCell ref="M47:M52"/>
    <mergeCell ref="N47:N52"/>
    <mergeCell ref="N59:N64"/>
    <mergeCell ref="J53:J58"/>
    <mergeCell ref="K53:K58"/>
    <mergeCell ref="L53:L58"/>
    <mergeCell ref="A53:A58"/>
    <mergeCell ref="B53:B58"/>
    <mergeCell ref="C53:C58"/>
    <mergeCell ref="D53:D58"/>
    <mergeCell ref="E53:E58"/>
    <mergeCell ref="F53:F58"/>
    <mergeCell ref="G53:G58"/>
    <mergeCell ref="H53:H58"/>
    <mergeCell ref="I53:I58"/>
    <mergeCell ref="C4:N4"/>
    <mergeCell ref="O4:Q4"/>
    <mergeCell ref="A1:AJ2"/>
    <mergeCell ref="A7:G7"/>
    <mergeCell ref="H7:N7"/>
    <mergeCell ref="O7:W7"/>
    <mergeCell ref="X7:AD7"/>
    <mergeCell ref="AE7:AJ7"/>
    <mergeCell ref="B65:AJ65"/>
    <mergeCell ref="M53:M58"/>
    <mergeCell ref="N53:N58"/>
    <mergeCell ref="A59:A64"/>
    <mergeCell ref="B59:B64"/>
    <mergeCell ref="C59:C64"/>
    <mergeCell ref="D59:D64"/>
    <mergeCell ref="E59:E64"/>
    <mergeCell ref="F59:F64"/>
    <mergeCell ref="G59:G64"/>
    <mergeCell ref="H59:H64"/>
    <mergeCell ref="I59:I64"/>
    <mergeCell ref="J59:J64"/>
    <mergeCell ref="K59:K64"/>
    <mergeCell ref="L59:L64"/>
    <mergeCell ref="M59:M64"/>
  </mergeCells>
  <conditionalFormatting sqref="H11">
    <cfRule type="cellIs" dxfId="236" priority="334" operator="equal">
      <formula>"Muy Alta"</formula>
    </cfRule>
    <cfRule type="cellIs" dxfId="235" priority="335" operator="equal">
      <formula>"Alta"</formula>
    </cfRule>
    <cfRule type="cellIs" dxfId="234" priority="336" operator="equal">
      <formula>"Media"</formula>
    </cfRule>
    <cfRule type="cellIs" dxfId="233" priority="337" operator="equal">
      <formula>"Baja"</formula>
    </cfRule>
    <cfRule type="cellIs" dxfId="232" priority="338" operator="equal">
      <formula>"Muy Baja"</formula>
    </cfRule>
  </conditionalFormatting>
  <conditionalFormatting sqref="L10:L11 L17 L23 L29 L35 L41 L47 L53 L59">
    <cfRule type="cellIs" dxfId="231" priority="329" operator="equal">
      <formula>"Catastrófico"</formula>
    </cfRule>
    <cfRule type="cellIs" dxfId="230" priority="330" operator="equal">
      <formula>"Mayor"</formula>
    </cfRule>
    <cfRule type="cellIs" dxfId="229" priority="331" operator="equal">
      <formula>"Moderado"</formula>
    </cfRule>
    <cfRule type="cellIs" dxfId="228" priority="332" operator="equal">
      <formula>"Menor"</formula>
    </cfRule>
    <cfRule type="cellIs" dxfId="227" priority="333" operator="equal">
      <formula>"Leve"</formula>
    </cfRule>
  </conditionalFormatting>
  <conditionalFormatting sqref="N10">
    <cfRule type="cellIs" dxfId="226" priority="325" operator="equal">
      <formula>"Extremo"</formula>
    </cfRule>
    <cfRule type="cellIs" dxfId="225" priority="326" operator="equal">
      <formula>"Alto"</formula>
    </cfRule>
    <cfRule type="cellIs" dxfId="224" priority="327" operator="equal">
      <formula>"Moderado"</formula>
    </cfRule>
    <cfRule type="cellIs" dxfId="223" priority="328" operator="equal">
      <formula>"Bajo"</formula>
    </cfRule>
  </conditionalFormatting>
  <conditionalFormatting sqref="Y10">
    <cfRule type="cellIs" dxfId="222" priority="320" operator="equal">
      <formula>"Muy Alta"</formula>
    </cfRule>
    <cfRule type="cellIs" dxfId="221" priority="321" operator="equal">
      <formula>"Alta"</formula>
    </cfRule>
    <cfRule type="cellIs" dxfId="220" priority="322" operator="equal">
      <formula>"Media"</formula>
    </cfRule>
    <cfRule type="cellIs" dxfId="219" priority="323" operator="equal">
      <formula>"Baja"</formula>
    </cfRule>
    <cfRule type="cellIs" dxfId="218" priority="324" operator="equal">
      <formula>"Muy Baja"</formula>
    </cfRule>
  </conditionalFormatting>
  <conditionalFormatting sqref="H53">
    <cfRule type="cellIs" dxfId="217" priority="68" operator="equal">
      <formula>"Muy Alta"</formula>
    </cfRule>
    <cfRule type="cellIs" dxfId="216" priority="69" operator="equal">
      <formula>"Alta"</formula>
    </cfRule>
    <cfRule type="cellIs" dxfId="215" priority="70" operator="equal">
      <formula>"Media"</formula>
    </cfRule>
    <cfRule type="cellIs" dxfId="214" priority="71" operator="equal">
      <formula>"Baja"</formula>
    </cfRule>
    <cfRule type="cellIs" dxfId="213" priority="72" operator="equal">
      <formula>"Muy Baja"</formula>
    </cfRule>
  </conditionalFormatting>
  <conditionalFormatting sqref="N11">
    <cfRule type="cellIs" dxfId="212" priority="255" operator="equal">
      <formula>"Extremo"</formula>
    </cfRule>
    <cfRule type="cellIs" dxfId="211" priority="256" operator="equal">
      <formula>"Alto"</formula>
    </cfRule>
    <cfRule type="cellIs" dxfId="210" priority="257" operator="equal">
      <formula>"Moderado"</formula>
    </cfRule>
    <cfRule type="cellIs" dxfId="209" priority="258" operator="equal">
      <formula>"Bajo"</formula>
    </cfRule>
  </conditionalFormatting>
  <conditionalFormatting sqref="Y11:Y16">
    <cfRule type="cellIs" dxfId="208" priority="250" operator="equal">
      <formula>"Muy Alta"</formula>
    </cfRule>
    <cfRule type="cellIs" dxfId="207" priority="251" operator="equal">
      <formula>"Alta"</formula>
    </cfRule>
    <cfRule type="cellIs" dxfId="206" priority="252" operator="equal">
      <formula>"Media"</formula>
    </cfRule>
    <cfRule type="cellIs" dxfId="205" priority="253" operator="equal">
      <formula>"Baja"</formula>
    </cfRule>
    <cfRule type="cellIs" dxfId="204" priority="254" operator="equal">
      <formula>"Muy Baja"</formula>
    </cfRule>
  </conditionalFormatting>
  <conditionalFormatting sqref="AA11:AA16">
    <cfRule type="cellIs" dxfId="203" priority="245" operator="equal">
      <formula>"Catastrófico"</formula>
    </cfRule>
    <cfRule type="cellIs" dxfId="202" priority="246" operator="equal">
      <formula>"Mayor"</formula>
    </cfRule>
    <cfRule type="cellIs" dxfId="201" priority="247" operator="equal">
      <formula>"Moderado"</formula>
    </cfRule>
    <cfRule type="cellIs" dxfId="200" priority="248" operator="equal">
      <formula>"Menor"</formula>
    </cfRule>
    <cfRule type="cellIs" dxfId="199" priority="249" operator="equal">
      <formula>"Leve"</formula>
    </cfRule>
  </conditionalFormatting>
  <conditionalFormatting sqref="AC11:AC16">
    <cfRule type="cellIs" dxfId="198" priority="241" operator="equal">
      <formula>"Extremo"</formula>
    </cfRule>
    <cfRule type="cellIs" dxfId="197" priority="242" operator="equal">
      <formula>"Alto"</formula>
    </cfRule>
    <cfRule type="cellIs" dxfId="196" priority="243" operator="equal">
      <formula>"Moderado"</formula>
    </cfRule>
    <cfRule type="cellIs" dxfId="195" priority="244" operator="equal">
      <formula>"Bajo"</formula>
    </cfRule>
  </conditionalFormatting>
  <conditionalFormatting sqref="H17">
    <cfRule type="cellIs" dxfId="194" priority="236" operator="equal">
      <formula>"Muy Alta"</formula>
    </cfRule>
    <cfRule type="cellIs" dxfId="193" priority="237" operator="equal">
      <formula>"Alta"</formula>
    </cfRule>
    <cfRule type="cellIs" dxfId="192" priority="238" operator="equal">
      <formula>"Media"</formula>
    </cfRule>
    <cfRule type="cellIs" dxfId="191" priority="239" operator="equal">
      <formula>"Baja"</formula>
    </cfRule>
    <cfRule type="cellIs" dxfId="190" priority="240" operator="equal">
      <formula>"Muy Baja"</formula>
    </cfRule>
  </conditionalFormatting>
  <conditionalFormatting sqref="N17">
    <cfRule type="cellIs" dxfId="189" priority="227" operator="equal">
      <formula>"Extremo"</formula>
    </cfRule>
    <cfRule type="cellIs" dxfId="188" priority="228" operator="equal">
      <formula>"Alto"</formula>
    </cfRule>
    <cfRule type="cellIs" dxfId="187" priority="229" operator="equal">
      <formula>"Moderado"</formula>
    </cfRule>
    <cfRule type="cellIs" dxfId="186" priority="230" operator="equal">
      <formula>"Bajo"</formula>
    </cfRule>
  </conditionalFormatting>
  <conditionalFormatting sqref="Y17:Y22">
    <cfRule type="cellIs" dxfId="185" priority="222" operator="equal">
      <formula>"Muy Alta"</formula>
    </cfRule>
    <cfRule type="cellIs" dxfId="184" priority="223" operator="equal">
      <formula>"Alta"</formula>
    </cfRule>
    <cfRule type="cellIs" dxfId="183" priority="224" operator="equal">
      <formula>"Media"</formula>
    </cfRule>
    <cfRule type="cellIs" dxfId="182" priority="225" operator="equal">
      <formula>"Baja"</formula>
    </cfRule>
    <cfRule type="cellIs" dxfId="181" priority="226" operator="equal">
      <formula>"Muy Baja"</formula>
    </cfRule>
  </conditionalFormatting>
  <conditionalFormatting sqref="AA17:AA22">
    <cfRule type="cellIs" dxfId="180" priority="217" operator="equal">
      <formula>"Catastrófico"</formula>
    </cfRule>
    <cfRule type="cellIs" dxfId="179" priority="218" operator="equal">
      <formula>"Mayor"</formula>
    </cfRule>
    <cfRule type="cellIs" dxfId="178" priority="219" operator="equal">
      <formula>"Moderado"</formula>
    </cfRule>
    <cfRule type="cellIs" dxfId="177" priority="220" operator="equal">
      <formula>"Menor"</formula>
    </cfRule>
    <cfRule type="cellIs" dxfId="176" priority="221" operator="equal">
      <formula>"Leve"</formula>
    </cfRule>
  </conditionalFormatting>
  <conditionalFormatting sqref="AC17:AC22">
    <cfRule type="cellIs" dxfId="175" priority="213" operator="equal">
      <formula>"Extremo"</formula>
    </cfRule>
    <cfRule type="cellIs" dxfId="174" priority="214" operator="equal">
      <formula>"Alto"</formula>
    </cfRule>
    <cfRule type="cellIs" dxfId="173" priority="215" operator="equal">
      <formula>"Moderado"</formula>
    </cfRule>
    <cfRule type="cellIs" dxfId="172" priority="216" operator="equal">
      <formula>"Bajo"</formula>
    </cfRule>
  </conditionalFormatting>
  <conditionalFormatting sqref="H23">
    <cfRule type="cellIs" dxfId="171" priority="208" operator="equal">
      <formula>"Muy Alta"</formula>
    </cfRule>
    <cfRule type="cellIs" dxfId="170" priority="209" operator="equal">
      <formula>"Alta"</formula>
    </cfRule>
    <cfRule type="cellIs" dxfId="169" priority="210" operator="equal">
      <formula>"Media"</formula>
    </cfRule>
    <cfRule type="cellIs" dxfId="168" priority="211" operator="equal">
      <formula>"Baja"</formula>
    </cfRule>
    <cfRule type="cellIs" dxfId="167" priority="212" operator="equal">
      <formula>"Muy Baja"</formula>
    </cfRule>
  </conditionalFormatting>
  <conditionalFormatting sqref="N23">
    <cfRule type="cellIs" dxfId="166" priority="199" operator="equal">
      <formula>"Extremo"</formula>
    </cfRule>
    <cfRule type="cellIs" dxfId="165" priority="200" operator="equal">
      <formula>"Alto"</formula>
    </cfRule>
    <cfRule type="cellIs" dxfId="164" priority="201" operator="equal">
      <formula>"Moderado"</formula>
    </cfRule>
    <cfRule type="cellIs" dxfId="163" priority="202" operator="equal">
      <formula>"Bajo"</formula>
    </cfRule>
  </conditionalFormatting>
  <conditionalFormatting sqref="Y23:Y28">
    <cfRule type="cellIs" dxfId="162" priority="194" operator="equal">
      <formula>"Muy Alta"</formula>
    </cfRule>
    <cfRule type="cellIs" dxfId="161" priority="195" operator="equal">
      <formula>"Alta"</formula>
    </cfRule>
    <cfRule type="cellIs" dxfId="160" priority="196" operator="equal">
      <formula>"Media"</formula>
    </cfRule>
    <cfRule type="cellIs" dxfId="159" priority="197" operator="equal">
      <formula>"Baja"</formula>
    </cfRule>
    <cfRule type="cellIs" dxfId="158" priority="198" operator="equal">
      <formula>"Muy Baja"</formula>
    </cfRule>
  </conditionalFormatting>
  <conditionalFormatting sqref="AA23:AA28">
    <cfRule type="cellIs" dxfId="157" priority="189" operator="equal">
      <formula>"Catastrófico"</formula>
    </cfRule>
    <cfRule type="cellIs" dxfId="156" priority="190" operator="equal">
      <formula>"Mayor"</formula>
    </cfRule>
    <cfRule type="cellIs" dxfId="155" priority="191" operator="equal">
      <formula>"Moderado"</formula>
    </cfRule>
    <cfRule type="cellIs" dxfId="154" priority="192" operator="equal">
      <formula>"Menor"</formula>
    </cfRule>
    <cfRule type="cellIs" dxfId="153" priority="193" operator="equal">
      <formula>"Leve"</formula>
    </cfRule>
  </conditionalFormatting>
  <conditionalFormatting sqref="AC23:AC28">
    <cfRule type="cellIs" dxfId="152" priority="185" operator="equal">
      <formula>"Extremo"</formula>
    </cfRule>
    <cfRule type="cellIs" dxfId="151" priority="186" operator="equal">
      <formula>"Alto"</formula>
    </cfRule>
    <cfRule type="cellIs" dxfId="150" priority="187" operator="equal">
      <formula>"Moderado"</formula>
    </cfRule>
    <cfRule type="cellIs" dxfId="149" priority="188" operator="equal">
      <formula>"Bajo"</formula>
    </cfRule>
  </conditionalFormatting>
  <conditionalFormatting sqref="H29">
    <cfRule type="cellIs" dxfId="148" priority="180" operator="equal">
      <formula>"Muy Alta"</formula>
    </cfRule>
    <cfRule type="cellIs" dxfId="147" priority="181" operator="equal">
      <formula>"Alta"</formula>
    </cfRule>
    <cfRule type="cellIs" dxfId="146" priority="182" operator="equal">
      <formula>"Media"</formula>
    </cfRule>
    <cfRule type="cellIs" dxfId="145" priority="183" operator="equal">
      <formula>"Baja"</formula>
    </cfRule>
    <cfRule type="cellIs" dxfId="144" priority="184" operator="equal">
      <formula>"Muy Baja"</formula>
    </cfRule>
  </conditionalFormatting>
  <conditionalFormatting sqref="N29">
    <cfRule type="cellIs" dxfId="143" priority="171" operator="equal">
      <formula>"Extremo"</formula>
    </cfRule>
    <cfRule type="cellIs" dxfId="142" priority="172" operator="equal">
      <formula>"Alto"</formula>
    </cfRule>
    <cfRule type="cellIs" dxfId="141" priority="173" operator="equal">
      <formula>"Moderado"</formula>
    </cfRule>
    <cfRule type="cellIs" dxfId="140" priority="174" operator="equal">
      <formula>"Bajo"</formula>
    </cfRule>
  </conditionalFormatting>
  <conditionalFormatting sqref="Y29:Y34">
    <cfRule type="cellIs" dxfId="139" priority="166" operator="equal">
      <formula>"Muy Alta"</formula>
    </cfRule>
    <cfRule type="cellIs" dxfId="138" priority="167" operator="equal">
      <formula>"Alta"</formula>
    </cfRule>
    <cfRule type="cellIs" dxfId="137" priority="168" operator="equal">
      <formula>"Media"</formula>
    </cfRule>
    <cfRule type="cellIs" dxfId="136" priority="169" operator="equal">
      <formula>"Baja"</formula>
    </cfRule>
    <cfRule type="cellIs" dxfId="135" priority="170" operator="equal">
      <formula>"Muy Baja"</formula>
    </cfRule>
  </conditionalFormatting>
  <conditionalFormatting sqref="AA29:AA34">
    <cfRule type="cellIs" dxfId="134" priority="161" operator="equal">
      <formula>"Catastrófico"</formula>
    </cfRule>
    <cfRule type="cellIs" dxfId="133" priority="162" operator="equal">
      <formula>"Mayor"</formula>
    </cfRule>
    <cfRule type="cellIs" dxfId="132" priority="163" operator="equal">
      <formula>"Moderado"</formula>
    </cfRule>
    <cfRule type="cellIs" dxfId="131" priority="164" operator="equal">
      <formula>"Menor"</formula>
    </cfRule>
    <cfRule type="cellIs" dxfId="130" priority="165" operator="equal">
      <formula>"Leve"</formula>
    </cfRule>
  </conditionalFormatting>
  <conditionalFormatting sqref="AC29:AC34">
    <cfRule type="cellIs" dxfId="129" priority="157" operator="equal">
      <formula>"Extremo"</formula>
    </cfRule>
    <cfRule type="cellIs" dxfId="128" priority="158" operator="equal">
      <formula>"Alto"</formula>
    </cfRule>
    <cfRule type="cellIs" dxfId="127" priority="159" operator="equal">
      <formula>"Moderado"</formula>
    </cfRule>
    <cfRule type="cellIs" dxfId="126" priority="160" operator="equal">
      <formula>"Bajo"</formula>
    </cfRule>
  </conditionalFormatting>
  <conditionalFormatting sqref="H35">
    <cfRule type="cellIs" dxfId="125" priority="152" operator="equal">
      <formula>"Muy Alta"</formula>
    </cfRule>
    <cfRule type="cellIs" dxfId="124" priority="153" operator="equal">
      <formula>"Alta"</formula>
    </cfRule>
    <cfRule type="cellIs" dxfId="123" priority="154" operator="equal">
      <formula>"Media"</formula>
    </cfRule>
    <cfRule type="cellIs" dxfId="122" priority="155" operator="equal">
      <formula>"Baja"</formula>
    </cfRule>
    <cfRule type="cellIs" dxfId="121" priority="156" operator="equal">
      <formula>"Muy Baja"</formula>
    </cfRule>
  </conditionalFormatting>
  <conditionalFormatting sqref="N35">
    <cfRule type="cellIs" dxfId="120" priority="143" operator="equal">
      <formula>"Extremo"</formula>
    </cfRule>
    <cfRule type="cellIs" dxfId="119" priority="144" operator="equal">
      <formula>"Alto"</formula>
    </cfRule>
    <cfRule type="cellIs" dxfId="118" priority="145" operator="equal">
      <formula>"Moderado"</formula>
    </cfRule>
    <cfRule type="cellIs" dxfId="117" priority="146" operator="equal">
      <formula>"Bajo"</formula>
    </cfRule>
  </conditionalFormatting>
  <conditionalFormatting sqref="Y35:Y40">
    <cfRule type="cellIs" dxfId="116" priority="138" operator="equal">
      <formula>"Muy Alta"</formula>
    </cfRule>
    <cfRule type="cellIs" dxfId="115" priority="139" operator="equal">
      <formula>"Alta"</formula>
    </cfRule>
    <cfRule type="cellIs" dxfId="114" priority="140" operator="equal">
      <formula>"Media"</formula>
    </cfRule>
    <cfRule type="cellIs" dxfId="113" priority="141" operator="equal">
      <formula>"Baja"</formula>
    </cfRule>
    <cfRule type="cellIs" dxfId="112" priority="142" operator="equal">
      <formula>"Muy Baja"</formula>
    </cfRule>
  </conditionalFormatting>
  <conditionalFormatting sqref="AA35:AA40">
    <cfRule type="cellIs" dxfId="111" priority="133" operator="equal">
      <formula>"Catastrófico"</formula>
    </cfRule>
    <cfRule type="cellIs" dxfId="110" priority="134" operator="equal">
      <formula>"Mayor"</formula>
    </cfRule>
    <cfRule type="cellIs" dxfId="109" priority="135" operator="equal">
      <formula>"Moderado"</formula>
    </cfRule>
    <cfRule type="cellIs" dxfId="108" priority="136" operator="equal">
      <formula>"Menor"</formula>
    </cfRule>
    <cfRule type="cellIs" dxfId="107" priority="137" operator="equal">
      <formula>"Leve"</formula>
    </cfRule>
  </conditionalFormatting>
  <conditionalFormatting sqref="AC35:AC40">
    <cfRule type="cellIs" dxfId="106" priority="129" operator="equal">
      <formula>"Extremo"</formula>
    </cfRule>
    <cfRule type="cellIs" dxfId="105" priority="130" operator="equal">
      <formula>"Alto"</formula>
    </cfRule>
    <cfRule type="cellIs" dxfId="104" priority="131" operator="equal">
      <formula>"Moderado"</formula>
    </cfRule>
    <cfRule type="cellIs" dxfId="103" priority="132" operator="equal">
      <formula>"Bajo"</formula>
    </cfRule>
  </conditionalFormatting>
  <conditionalFormatting sqref="H41">
    <cfRule type="cellIs" dxfId="102" priority="124" operator="equal">
      <formula>"Muy Alta"</formula>
    </cfRule>
    <cfRule type="cellIs" dxfId="101" priority="125" operator="equal">
      <formula>"Alta"</formula>
    </cfRule>
    <cfRule type="cellIs" dxfId="100" priority="126" operator="equal">
      <formula>"Media"</formula>
    </cfRule>
    <cfRule type="cellIs" dxfId="99" priority="127" operator="equal">
      <formula>"Baja"</formula>
    </cfRule>
    <cfRule type="cellIs" dxfId="98" priority="128" operator="equal">
      <formula>"Muy Baja"</formula>
    </cfRule>
  </conditionalFormatting>
  <conditionalFormatting sqref="N41">
    <cfRule type="cellIs" dxfId="97" priority="115" operator="equal">
      <formula>"Extremo"</formula>
    </cfRule>
    <cfRule type="cellIs" dxfId="96" priority="116" operator="equal">
      <formula>"Alto"</formula>
    </cfRule>
    <cfRule type="cellIs" dxfId="95" priority="117" operator="equal">
      <formula>"Moderado"</formula>
    </cfRule>
    <cfRule type="cellIs" dxfId="94" priority="118" operator="equal">
      <formula>"Bajo"</formula>
    </cfRule>
  </conditionalFormatting>
  <conditionalFormatting sqref="Y41:Y46">
    <cfRule type="cellIs" dxfId="93" priority="110" operator="equal">
      <formula>"Muy Alta"</formula>
    </cfRule>
    <cfRule type="cellIs" dxfId="92" priority="111" operator="equal">
      <formula>"Alta"</formula>
    </cfRule>
    <cfRule type="cellIs" dxfId="91" priority="112" operator="equal">
      <formula>"Media"</formula>
    </cfRule>
    <cfRule type="cellIs" dxfId="90" priority="113" operator="equal">
      <formula>"Baja"</formula>
    </cfRule>
    <cfRule type="cellIs" dxfId="89" priority="114" operator="equal">
      <formula>"Muy Baja"</formula>
    </cfRule>
  </conditionalFormatting>
  <conditionalFormatting sqref="AA41:AA46">
    <cfRule type="cellIs" dxfId="88" priority="105" operator="equal">
      <formula>"Catastrófico"</formula>
    </cfRule>
    <cfRule type="cellIs" dxfId="87" priority="106" operator="equal">
      <formula>"Mayor"</formula>
    </cfRule>
    <cfRule type="cellIs" dxfId="86" priority="107" operator="equal">
      <formula>"Moderado"</formula>
    </cfRule>
    <cfRule type="cellIs" dxfId="85" priority="108" operator="equal">
      <formula>"Menor"</formula>
    </cfRule>
    <cfRule type="cellIs" dxfId="84" priority="109" operator="equal">
      <formula>"Leve"</formula>
    </cfRule>
  </conditionalFormatting>
  <conditionalFormatting sqref="AC41:AC46">
    <cfRule type="cellIs" dxfId="83" priority="101" operator="equal">
      <formula>"Extremo"</formula>
    </cfRule>
    <cfRule type="cellIs" dxfId="82" priority="102" operator="equal">
      <formula>"Alto"</formula>
    </cfRule>
    <cfRule type="cellIs" dxfId="81" priority="103" operator="equal">
      <formula>"Moderado"</formula>
    </cfRule>
    <cfRule type="cellIs" dxfId="80" priority="104" operator="equal">
      <formula>"Bajo"</formula>
    </cfRule>
  </conditionalFormatting>
  <conditionalFormatting sqref="H47">
    <cfRule type="cellIs" dxfId="79" priority="96" operator="equal">
      <formula>"Muy Alta"</formula>
    </cfRule>
    <cfRule type="cellIs" dxfId="78" priority="97" operator="equal">
      <formula>"Alta"</formula>
    </cfRule>
    <cfRule type="cellIs" dxfId="77" priority="98" operator="equal">
      <formula>"Media"</formula>
    </cfRule>
    <cfRule type="cellIs" dxfId="76" priority="99" operator="equal">
      <formula>"Baja"</formula>
    </cfRule>
    <cfRule type="cellIs" dxfId="75" priority="100" operator="equal">
      <formula>"Muy Baja"</formula>
    </cfRule>
  </conditionalFormatting>
  <conditionalFormatting sqref="N47">
    <cfRule type="cellIs" dxfId="74" priority="87" operator="equal">
      <formula>"Extremo"</formula>
    </cfRule>
    <cfRule type="cellIs" dxfId="73" priority="88" operator="equal">
      <formula>"Alto"</formula>
    </cfRule>
    <cfRule type="cellIs" dxfId="72" priority="89" operator="equal">
      <formula>"Moderado"</formula>
    </cfRule>
    <cfRule type="cellIs" dxfId="71" priority="90" operator="equal">
      <formula>"Bajo"</formula>
    </cfRule>
  </conditionalFormatting>
  <conditionalFormatting sqref="Y47:Y52">
    <cfRule type="cellIs" dxfId="70" priority="82" operator="equal">
      <formula>"Muy Alta"</formula>
    </cfRule>
    <cfRule type="cellIs" dxfId="69" priority="83" operator="equal">
      <formula>"Alta"</formula>
    </cfRule>
    <cfRule type="cellIs" dxfId="68" priority="84" operator="equal">
      <formula>"Media"</formula>
    </cfRule>
    <cfRule type="cellIs" dxfId="67" priority="85" operator="equal">
      <formula>"Baja"</formula>
    </cfRule>
    <cfRule type="cellIs" dxfId="66" priority="86" operator="equal">
      <formula>"Muy Baja"</formula>
    </cfRule>
  </conditionalFormatting>
  <conditionalFormatting sqref="AA47:AA52">
    <cfRule type="cellIs" dxfId="65" priority="77" operator="equal">
      <formula>"Catastrófico"</formula>
    </cfRule>
    <cfRule type="cellIs" dxfId="64" priority="78" operator="equal">
      <formula>"Mayor"</formula>
    </cfRule>
    <cfRule type="cellIs" dxfId="63" priority="79" operator="equal">
      <formula>"Moderado"</formula>
    </cfRule>
    <cfRule type="cellIs" dxfId="62" priority="80" operator="equal">
      <formula>"Menor"</formula>
    </cfRule>
    <cfRule type="cellIs" dxfId="61" priority="81" operator="equal">
      <formula>"Leve"</formula>
    </cfRule>
  </conditionalFormatting>
  <conditionalFormatting sqref="AC47:AC52">
    <cfRule type="cellIs" dxfId="60" priority="73" operator="equal">
      <formula>"Extremo"</formula>
    </cfRule>
    <cfRule type="cellIs" dxfId="59" priority="74" operator="equal">
      <formula>"Alto"</formula>
    </cfRule>
    <cfRule type="cellIs" dxfId="58" priority="75" operator="equal">
      <formula>"Moderado"</formula>
    </cfRule>
    <cfRule type="cellIs" dxfId="57" priority="76" operator="equal">
      <formula>"Bajo"</formula>
    </cfRule>
  </conditionalFormatting>
  <conditionalFormatting sqref="N53">
    <cfRule type="cellIs" dxfId="56" priority="59" operator="equal">
      <formula>"Extremo"</formula>
    </cfRule>
    <cfRule type="cellIs" dxfId="55" priority="60" operator="equal">
      <formula>"Alto"</formula>
    </cfRule>
    <cfRule type="cellIs" dxfId="54" priority="61" operator="equal">
      <formula>"Moderado"</formula>
    </cfRule>
    <cfRule type="cellIs" dxfId="53" priority="62" operator="equal">
      <formula>"Bajo"</formula>
    </cfRule>
  </conditionalFormatting>
  <conditionalFormatting sqref="Y53:Y58">
    <cfRule type="cellIs" dxfId="52" priority="54" operator="equal">
      <formula>"Muy Alta"</formula>
    </cfRule>
    <cfRule type="cellIs" dxfId="51" priority="55" operator="equal">
      <formula>"Alta"</formula>
    </cfRule>
    <cfRule type="cellIs" dxfId="50" priority="56" operator="equal">
      <formula>"Media"</formula>
    </cfRule>
    <cfRule type="cellIs" dxfId="49" priority="57" operator="equal">
      <formula>"Baja"</formula>
    </cfRule>
    <cfRule type="cellIs" dxfId="48" priority="58" operator="equal">
      <formula>"Muy Baja"</formula>
    </cfRule>
  </conditionalFormatting>
  <conditionalFormatting sqref="AA53:AA58">
    <cfRule type="cellIs" dxfId="47" priority="49" operator="equal">
      <formula>"Catastrófico"</formula>
    </cfRule>
    <cfRule type="cellIs" dxfId="46" priority="50" operator="equal">
      <formula>"Mayor"</formula>
    </cfRule>
    <cfRule type="cellIs" dxfId="45" priority="51" operator="equal">
      <formula>"Moderado"</formula>
    </cfRule>
    <cfRule type="cellIs" dxfId="44" priority="52" operator="equal">
      <formula>"Menor"</formula>
    </cfRule>
    <cfRule type="cellIs" dxfId="43" priority="53" operator="equal">
      <formula>"Leve"</formula>
    </cfRule>
  </conditionalFormatting>
  <conditionalFormatting sqref="AC53:AC58">
    <cfRule type="cellIs" dxfId="42" priority="45" operator="equal">
      <formula>"Extremo"</formula>
    </cfRule>
    <cfRule type="cellIs" dxfId="41" priority="46" operator="equal">
      <formula>"Alto"</formula>
    </cfRule>
    <cfRule type="cellIs" dxfId="40" priority="47" operator="equal">
      <formula>"Moderado"</formula>
    </cfRule>
    <cfRule type="cellIs" dxfId="39" priority="48" operator="equal">
      <formula>"Bajo"</formula>
    </cfRule>
  </conditionalFormatting>
  <conditionalFormatting sqref="H59">
    <cfRule type="cellIs" dxfId="38" priority="40" operator="equal">
      <formula>"Muy Alta"</formula>
    </cfRule>
    <cfRule type="cellIs" dxfId="37" priority="41" operator="equal">
      <formula>"Alta"</formula>
    </cfRule>
    <cfRule type="cellIs" dxfId="36" priority="42" operator="equal">
      <formula>"Media"</formula>
    </cfRule>
    <cfRule type="cellIs" dxfId="35" priority="43" operator="equal">
      <formula>"Baja"</formula>
    </cfRule>
    <cfRule type="cellIs" dxfId="34" priority="44" operator="equal">
      <formula>"Muy Baja"</formula>
    </cfRule>
  </conditionalFormatting>
  <conditionalFormatting sqref="N59">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Y59:Y64">
    <cfRule type="cellIs" dxfId="29" priority="26" operator="equal">
      <formula>"Muy Alta"</formula>
    </cfRule>
    <cfRule type="cellIs" dxfId="28" priority="27" operator="equal">
      <formula>"Alta"</formula>
    </cfRule>
    <cfRule type="cellIs" dxfId="27" priority="28" operator="equal">
      <formula>"Media"</formula>
    </cfRule>
    <cfRule type="cellIs" dxfId="26" priority="29" operator="equal">
      <formula>"Baja"</formula>
    </cfRule>
    <cfRule type="cellIs" dxfId="25" priority="30" operator="equal">
      <formula>"Muy Baja"</formula>
    </cfRule>
  </conditionalFormatting>
  <conditionalFormatting sqref="AA59:AA64">
    <cfRule type="cellIs" dxfId="24" priority="21" operator="equal">
      <formula>"Catastrófico"</formula>
    </cfRule>
    <cfRule type="cellIs" dxfId="23" priority="22" operator="equal">
      <formula>"Mayor"</formula>
    </cfRule>
    <cfRule type="cellIs" dxfId="22" priority="23" operator="equal">
      <formula>"Moderado"</formula>
    </cfRule>
    <cfRule type="cellIs" dxfId="21" priority="24" operator="equal">
      <formula>"Menor"</formula>
    </cfRule>
    <cfRule type="cellIs" dxfId="20" priority="25" operator="equal">
      <formula>"Leve"</formula>
    </cfRule>
  </conditionalFormatting>
  <conditionalFormatting sqref="AC59:AC64">
    <cfRule type="cellIs" dxfId="19" priority="17" operator="equal">
      <formula>"Extremo"</formula>
    </cfRule>
    <cfRule type="cellIs" dxfId="18" priority="18" operator="equal">
      <formula>"Alto"</formula>
    </cfRule>
    <cfRule type="cellIs" dxfId="17" priority="19" operator="equal">
      <formula>"Moderado"</formula>
    </cfRule>
    <cfRule type="cellIs" dxfId="16" priority="20" operator="equal">
      <formula>"Bajo"</formula>
    </cfRule>
  </conditionalFormatting>
  <conditionalFormatting sqref="K10:K64">
    <cfRule type="containsText" dxfId="15" priority="16" operator="containsText" text="❌">
      <formula>NOT(ISERROR(SEARCH("❌",K10)))</formula>
    </cfRule>
  </conditionalFormatting>
  <conditionalFormatting sqref="H10">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C10">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A10">
    <cfRule type="cellIs" dxfId="4" priority="1" operator="equal">
      <formula>"Muy Alta"</formula>
    </cfRule>
    <cfRule type="cellIs" dxfId="3" priority="2" operator="equal">
      <formula>"Alta"</formula>
    </cfRule>
    <cfRule type="cellIs" dxfId="2" priority="3" operator="equal">
      <formula>"Media"</formula>
    </cfRule>
    <cfRule type="cellIs" dxfId="1" priority="4" operator="equal">
      <formula>"Baja"</formula>
    </cfRule>
    <cfRule type="cellIs" dxfId="0"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AJ10:AJ12 AJ14:AJ15 AJ17:AJ18 AJ20:AJ21 AJ23:AJ24 AJ26:AJ27 AJ29:AJ30 AJ32:AJ33 AJ35:AJ36 AJ38:AJ39 AJ41:AJ42 AJ44:AJ45 AJ47:AJ48 AJ50:AJ51 AJ53:AJ54 AJ56:AJ57 AJ59:AJ60 AJ62:AJ63</xm:sqref>
        </x14:dataValidation>
        <x14:dataValidation type="list" allowBlank="1" showInputMessage="1" showErrorMessage="1">
          <x14:formula1>
            <xm:f>'Tabla Valoración controles'!$D$4:$D$6</xm:f>
          </x14:formula1>
          <xm:sqref>R10:R64</xm:sqref>
        </x14:dataValidation>
        <x14:dataValidation type="list" allowBlank="1" showInputMessage="1" showErrorMessage="1">
          <x14:formula1>
            <xm:f>'Tabla Valoración controles'!$D$7:$D$8</xm:f>
          </x14:formula1>
          <xm:sqref>S10:S64</xm:sqref>
        </x14:dataValidation>
        <x14:dataValidation type="list" allowBlank="1" showInputMessage="1" showErrorMessage="1">
          <x14:formula1>
            <xm:f>'Tabla Valoración controles'!$D$9:$D$10</xm:f>
          </x14:formula1>
          <xm:sqref>U10:U64</xm:sqref>
        </x14:dataValidation>
        <x14:dataValidation type="list" allowBlank="1" showInputMessage="1" showErrorMessage="1">
          <x14:formula1>
            <xm:f>'Tabla Valoración controles'!$D$11:$D$12</xm:f>
          </x14:formula1>
          <xm:sqref>V10:V64</xm:sqref>
        </x14:dataValidation>
        <x14:dataValidation type="list" allowBlank="1" showInputMessage="1" showErrorMessage="1">
          <x14:formula1>
            <xm:f>'Tabla Valoración controles'!$D$13:$D$14</xm:f>
          </x14:formula1>
          <xm:sqref>W10:W64</xm:sqref>
        </x14:dataValidation>
        <x14:dataValidation type="list" allowBlank="1" showInputMessage="1" showErrorMessage="1">
          <x14:formula1>
            <xm:f>'Opciones Tratamiento'!$B$13:$B$19</xm:f>
          </x14:formula1>
          <xm:sqref>F10:F64</xm:sqref>
        </x14:dataValidation>
        <x14:dataValidation type="list" allowBlank="1" showInputMessage="1" showErrorMessage="1">
          <x14:formula1>
            <xm:f>'Opciones Tratamiento'!$E$2:$E$4</xm:f>
          </x14:formula1>
          <xm:sqref>B10:B64</xm:sqref>
        </x14:dataValidation>
        <x14:dataValidation type="list" allowBlank="1" showInputMessage="1" showErrorMessage="1">
          <x14:formula1>
            <xm:f>'Opciones Tratamiento'!$B$2:$B$5</xm:f>
          </x14:formula1>
          <xm:sqref>AD10:AD64</xm:sqref>
        </x14:dataValidation>
        <x14:dataValidation type="list" allowBlank="1" showInputMessage="1" showErrorMessage="1">
          <x14:formula1>
            <xm:f>'Tabla Impacto'!$F$210:$F$221</xm:f>
          </x14:formula1>
          <xm:sqref>J10:J64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AE11:AE64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AF11:AF64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AG11:AG64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AH11:AH64</xm:sqref>
        </x14:dataValidation>
        <x14:dataValidation type="custom" allowBlank="1" showInputMessage="1" showErrorMessage="1" error="Recuerde que las acciones se generan bajo la medida de mitigar el riesgo">
          <x14:formula1>
            <xm:f>IF(OR(AD11='Opciones Tratamiento'!$B$2,AD11='Opciones Tratamiento'!$B$3,AD11='Opciones Tratamiento'!$B$4),ISBLANK(AD11),ISTEXT(AD11))</xm:f>
          </x14:formula1>
          <xm:sqref>AI11:AI64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337" t="s">
        <v>161</v>
      </c>
      <c r="C2" s="337"/>
      <c r="D2" s="337"/>
      <c r="E2" s="337"/>
      <c r="F2" s="337"/>
      <c r="G2" s="337"/>
      <c r="H2" s="337"/>
      <c r="I2" s="337"/>
      <c r="J2" s="304" t="s">
        <v>2</v>
      </c>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337"/>
      <c r="C3" s="337"/>
      <c r="D3" s="337"/>
      <c r="E3" s="337"/>
      <c r="F3" s="337"/>
      <c r="G3" s="337"/>
      <c r="H3" s="337"/>
      <c r="I3" s="337"/>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337"/>
      <c r="C4" s="337"/>
      <c r="D4" s="337"/>
      <c r="E4" s="337"/>
      <c r="F4" s="337"/>
      <c r="G4" s="337"/>
      <c r="H4" s="337"/>
      <c r="I4" s="337"/>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250" t="s">
        <v>4</v>
      </c>
      <c r="C6" s="250"/>
      <c r="D6" s="251"/>
      <c r="E6" s="288" t="s">
        <v>116</v>
      </c>
      <c r="F6" s="289"/>
      <c r="G6" s="289"/>
      <c r="H6" s="289"/>
      <c r="I6" s="290"/>
      <c r="J6" s="300" t="str">
        <f>IF(AND('Mapa final'!$H$10="Muy Alta",'Mapa final'!$L$10="Leve"),CONCATENATE("R",'Mapa final'!$A$10),"")</f>
        <v/>
      </c>
      <c r="K6" s="301"/>
      <c r="L6" s="301" t="str">
        <f ca="1">IF(AND('Mapa final'!$H$11="Muy Alta",'Mapa final'!$L$11="Leve"),CONCATENATE("R",'Mapa final'!$A$11),"")</f>
        <v/>
      </c>
      <c r="M6" s="301"/>
      <c r="N6" s="301" t="str">
        <f ca="1">IF(AND('Mapa final'!$H$17="Muy Alta",'Mapa final'!$L$17="Leve"),CONCATENATE("R",'Mapa final'!$A$17),"")</f>
        <v/>
      </c>
      <c r="O6" s="303"/>
      <c r="P6" s="300" t="str">
        <f>IF(AND('Mapa final'!$H$10="Muy Alta",'Mapa final'!$L$10="Menor"),CONCATENATE("R",'Mapa final'!$A$10),"")</f>
        <v/>
      </c>
      <c r="Q6" s="301"/>
      <c r="R6" s="301" t="str">
        <f ca="1">IF(AND('Mapa final'!$H$11="Muy Alta",'Mapa final'!$L$11="Menor"),CONCATENATE("R",'Mapa final'!$A$11),"")</f>
        <v/>
      </c>
      <c r="S6" s="301"/>
      <c r="T6" s="301" t="str">
        <f ca="1">IF(AND('Mapa final'!$H$17="Muy Alta",'Mapa final'!$L$17="Menor"),CONCATENATE("R",'Mapa final'!$A$17),"")</f>
        <v/>
      </c>
      <c r="U6" s="303"/>
      <c r="V6" s="300" t="str">
        <f>IF(AND('Mapa final'!$H$10="Muy Alta",'Mapa final'!$L$10="Moderado"),CONCATENATE("R",'Mapa final'!$A$10),"")</f>
        <v/>
      </c>
      <c r="W6" s="301"/>
      <c r="X6" s="301" t="str">
        <f ca="1">IF(AND('Mapa final'!$H$11="Muy Alta",'Mapa final'!$L$11="Moderado"),CONCATENATE("R",'Mapa final'!$A$11),"")</f>
        <v/>
      </c>
      <c r="Y6" s="301"/>
      <c r="Z6" s="301" t="str">
        <f ca="1">IF(AND('Mapa final'!$H$17="Muy Alta",'Mapa final'!$L$17="Moderado"),CONCATENATE("R",'Mapa final'!$A$17),"")</f>
        <v/>
      </c>
      <c r="AA6" s="303"/>
      <c r="AB6" s="300" t="str">
        <f>IF(AND('Mapa final'!$H$10="Muy Alta",'Mapa final'!$L$10="Mayor"),CONCATENATE("R",'Mapa final'!$A$10),"")</f>
        <v/>
      </c>
      <c r="AC6" s="301"/>
      <c r="AD6" s="301" t="str">
        <f ca="1">IF(AND('Mapa final'!$H$11="Muy Alta",'Mapa final'!$L$11="Mayor"),CONCATENATE("R",'Mapa final'!$A$11),"")</f>
        <v/>
      </c>
      <c r="AE6" s="301"/>
      <c r="AF6" s="301" t="str">
        <f ca="1">IF(AND('Mapa final'!$H$17="Muy Alta",'Mapa final'!$L$17="Mayor"),CONCATENATE("R",'Mapa final'!$A$17),"")</f>
        <v/>
      </c>
      <c r="AG6" s="303"/>
      <c r="AH6" s="316" t="str">
        <f>IF(AND('Mapa final'!$H$10="Muy Alta",'Mapa final'!$L$10="Catastrófico"),CONCATENATE("R",'Mapa final'!$A$10),"")</f>
        <v/>
      </c>
      <c r="AI6" s="317"/>
      <c r="AJ6" s="317" t="str">
        <f ca="1">IF(AND('Mapa final'!$H$11="Muy Alta",'Mapa final'!$L$11="Catastrófico"),CONCATENATE("R",'Mapa final'!$A$11),"")</f>
        <v/>
      </c>
      <c r="AK6" s="317"/>
      <c r="AL6" s="317" t="str">
        <f ca="1">IF(AND('Mapa final'!$H$17="Muy Alta",'Mapa final'!$L$17="Catastrófico"),CONCATENATE("R",'Mapa final'!$A$17),"")</f>
        <v/>
      </c>
      <c r="AM6" s="318"/>
      <c r="AO6" s="252" t="s">
        <v>79</v>
      </c>
      <c r="AP6" s="253"/>
      <c r="AQ6" s="253"/>
      <c r="AR6" s="253"/>
      <c r="AS6" s="253"/>
      <c r="AT6" s="25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250"/>
      <c r="C7" s="250"/>
      <c r="D7" s="251"/>
      <c r="E7" s="291"/>
      <c r="F7" s="292"/>
      <c r="G7" s="292"/>
      <c r="H7" s="292"/>
      <c r="I7" s="293"/>
      <c r="J7" s="302"/>
      <c r="K7" s="299"/>
      <c r="L7" s="299"/>
      <c r="M7" s="299"/>
      <c r="N7" s="299"/>
      <c r="O7" s="298"/>
      <c r="P7" s="302"/>
      <c r="Q7" s="299"/>
      <c r="R7" s="299"/>
      <c r="S7" s="299"/>
      <c r="T7" s="299"/>
      <c r="U7" s="298"/>
      <c r="V7" s="302"/>
      <c r="W7" s="299"/>
      <c r="X7" s="299"/>
      <c r="Y7" s="299"/>
      <c r="Z7" s="299"/>
      <c r="AA7" s="298"/>
      <c r="AB7" s="302"/>
      <c r="AC7" s="299"/>
      <c r="AD7" s="299"/>
      <c r="AE7" s="299"/>
      <c r="AF7" s="299"/>
      <c r="AG7" s="298"/>
      <c r="AH7" s="310"/>
      <c r="AI7" s="311"/>
      <c r="AJ7" s="311"/>
      <c r="AK7" s="311"/>
      <c r="AL7" s="311"/>
      <c r="AM7" s="312"/>
      <c r="AN7" s="84"/>
      <c r="AO7" s="255"/>
      <c r="AP7" s="256"/>
      <c r="AQ7" s="256"/>
      <c r="AR7" s="256"/>
      <c r="AS7" s="256"/>
      <c r="AT7" s="25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250"/>
      <c r="C8" s="250"/>
      <c r="D8" s="251"/>
      <c r="E8" s="291"/>
      <c r="F8" s="292"/>
      <c r="G8" s="292"/>
      <c r="H8" s="292"/>
      <c r="I8" s="293"/>
      <c r="J8" s="302" t="str">
        <f ca="1">IF(AND('Mapa final'!$H$23="Muy Alta",'Mapa final'!$L$23="Leve"),CONCATENATE("R",'Mapa final'!$A$23),"")</f>
        <v/>
      </c>
      <c r="K8" s="299"/>
      <c r="L8" s="297" t="str">
        <f ca="1">IF(AND('Mapa final'!$H$29="Muy Alta",'Mapa final'!$L$29="Leve"),CONCATENATE("R",'Mapa final'!$A$29),"")</f>
        <v/>
      </c>
      <c r="M8" s="297"/>
      <c r="N8" s="297" t="str">
        <f ca="1">IF(AND('Mapa final'!$H$35="Muy Alta",'Mapa final'!$L$35="Leve"),CONCATENATE("R",'Mapa final'!$A$35),"")</f>
        <v/>
      </c>
      <c r="O8" s="298"/>
      <c r="P8" s="302" t="str">
        <f ca="1">IF(AND('Mapa final'!$H$23="Muy Alta",'Mapa final'!$L$23="Menor"),CONCATENATE("R",'Mapa final'!$A$23),"")</f>
        <v/>
      </c>
      <c r="Q8" s="299"/>
      <c r="R8" s="297" t="str">
        <f ca="1">IF(AND('Mapa final'!$H$29="Muy Alta",'Mapa final'!$L$29="Menor"),CONCATENATE("R",'Mapa final'!$A$29),"")</f>
        <v/>
      </c>
      <c r="S8" s="297"/>
      <c r="T8" s="297" t="str">
        <f ca="1">IF(AND('Mapa final'!$H$35="Muy Alta",'Mapa final'!$L$35="Menor"),CONCATENATE("R",'Mapa final'!$A$35),"")</f>
        <v/>
      </c>
      <c r="U8" s="298"/>
      <c r="V8" s="302" t="str">
        <f ca="1">IF(AND('Mapa final'!$H$23="Muy Alta",'Mapa final'!$L$23="Moderado"),CONCATENATE("R",'Mapa final'!$A$23),"")</f>
        <v/>
      </c>
      <c r="W8" s="299"/>
      <c r="X8" s="297" t="str">
        <f ca="1">IF(AND('Mapa final'!$H$29="Muy Alta",'Mapa final'!$L$29="Moderado"),CONCATENATE("R",'Mapa final'!$A$29),"")</f>
        <v/>
      </c>
      <c r="Y8" s="297"/>
      <c r="Z8" s="297" t="str">
        <f ca="1">IF(AND('Mapa final'!$H$35="Muy Alta",'Mapa final'!$L$35="Moderado"),CONCATENATE("R",'Mapa final'!$A$35),"")</f>
        <v/>
      </c>
      <c r="AA8" s="298"/>
      <c r="AB8" s="302" t="str">
        <f ca="1">IF(AND('Mapa final'!$H$23="Muy Alta",'Mapa final'!$L$23="Mayor"),CONCATENATE("R",'Mapa final'!$A$23),"")</f>
        <v/>
      </c>
      <c r="AC8" s="299"/>
      <c r="AD8" s="297" t="str">
        <f ca="1">IF(AND('Mapa final'!$H$29="Muy Alta",'Mapa final'!$L$29="Mayor"),CONCATENATE("R",'Mapa final'!$A$29),"")</f>
        <v/>
      </c>
      <c r="AE8" s="297"/>
      <c r="AF8" s="297" t="str">
        <f ca="1">IF(AND('Mapa final'!$H$35="Muy Alta",'Mapa final'!$L$35="Mayor"),CONCATENATE("R",'Mapa final'!$A$35),"")</f>
        <v/>
      </c>
      <c r="AG8" s="298"/>
      <c r="AH8" s="310" t="str">
        <f ca="1">IF(AND('Mapa final'!$H$23="Muy Alta",'Mapa final'!$L$23="Catastrófico"),CONCATENATE("R",'Mapa final'!$A$23),"")</f>
        <v/>
      </c>
      <c r="AI8" s="311"/>
      <c r="AJ8" s="311" t="str">
        <f ca="1">IF(AND('Mapa final'!$H$29="Muy Alta",'Mapa final'!$L$29="Catastrófico"),CONCATENATE("R",'Mapa final'!$A$29),"")</f>
        <v/>
      </c>
      <c r="AK8" s="311"/>
      <c r="AL8" s="311" t="str">
        <f ca="1">IF(AND('Mapa final'!$H$35="Muy Alta",'Mapa final'!$L$35="Catastrófico"),CONCATENATE("R",'Mapa final'!$A$35),"")</f>
        <v/>
      </c>
      <c r="AM8" s="312"/>
      <c r="AN8" s="84"/>
      <c r="AO8" s="255"/>
      <c r="AP8" s="256"/>
      <c r="AQ8" s="256"/>
      <c r="AR8" s="256"/>
      <c r="AS8" s="256"/>
      <c r="AT8" s="25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250"/>
      <c r="C9" s="250"/>
      <c r="D9" s="251"/>
      <c r="E9" s="291"/>
      <c r="F9" s="292"/>
      <c r="G9" s="292"/>
      <c r="H9" s="292"/>
      <c r="I9" s="293"/>
      <c r="J9" s="302"/>
      <c r="K9" s="299"/>
      <c r="L9" s="297"/>
      <c r="M9" s="297"/>
      <c r="N9" s="297"/>
      <c r="O9" s="298"/>
      <c r="P9" s="302"/>
      <c r="Q9" s="299"/>
      <c r="R9" s="297"/>
      <c r="S9" s="297"/>
      <c r="T9" s="297"/>
      <c r="U9" s="298"/>
      <c r="V9" s="302"/>
      <c r="W9" s="299"/>
      <c r="X9" s="297"/>
      <c r="Y9" s="297"/>
      <c r="Z9" s="297"/>
      <c r="AA9" s="298"/>
      <c r="AB9" s="302"/>
      <c r="AC9" s="299"/>
      <c r="AD9" s="297"/>
      <c r="AE9" s="297"/>
      <c r="AF9" s="297"/>
      <c r="AG9" s="298"/>
      <c r="AH9" s="310"/>
      <c r="AI9" s="311"/>
      <c r="AJ9" s="311"/>
      <c r="AK9" s="311"/>
      <c r="AL9" s="311"/>
      <c r="AM9" s="312"/>
      <c r="AN9" s="84"/>
      <c r="AO9" s="255"/>
      <c r="AP9" s="256"/>
      <c r="AQ9" s="256"/>
      <c r="AR9" s="256"/>
      <c r="AS9" s="256"/>
      <c r="AT9" s="25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250"/>
      <c r="C10" s="250"/>
      <c r="D10" s="251"/>
      <c r="E10" s="291"/>
      <c r="F10" s="292"/>
      <c r="G10" s="292"/>
      <c r="H10" s="292"/>
      <c r="I10" s="293"/>
      <c r="J10" s="302" t="str">
        <f ca="1">IF(AND('Mapa final'!$H$41="Muy Alta",'Mapa final'!$L$41="Leve"),CONCATENATE("R",'Mapa final'!$A$41),"")</f>
        <v/>
      </c>
      <c r="K10" s="299"/>
      <c r="L10" s="297" t="str">
        <f ca="1">IF(AND('Mapa final'!$H$47="Muy Alta",'Mapa final'!$L$47="Leve"),CONCATENATE("R",'Mapa final'!$A$47),"")</f>
        <v/>
      </c>
      <c r="M10" s="297"/>
      <c r="N10" s="297" t="str">
        <f ca="1">IF(AND('Mapa final'!$H$53="Muy Alta",'Mapa final'!$L$53="Leve"),CONCATENATE("R",'Mapa final'!$A$53),"")</f>
        <v/>
      </c>
      <c r="O10" s="298"/>
      <c r="P10" s="302" t="str">
        <f ca="1">IF(AND('Mapa final'!$H$41="Muy Alta",'Mapa final'!$L$41="Menor"),CONCATENATE("R",'Mapa final'!$A$41),"")</f>
        <v/>
      </c>
      <c r="Q10" s="299"/>
      <c r="R10" s="297" t="str">
        <f ca="1">IF(AND('Mapa final'!$H$47="Muy Alta",'Mapa final'!$L$47="Menor"),CONCATENATE("R",'Mapa final'!$A$47),"")</f>
        <v/>
      </c>
      <c r="S10" s="297"/>
      <c r="T10" s="297" t="str">
        <f ca="1">IF(AND('Mapa final'!$H$53="Muy Alta",'Mapa final'!$L$53="Menor"),CONCATENATE("R",'Mapa final'!$A$53),"")</f>
        <v/>
      </c>
      <c r="U10" s="298"/>
      <c r="V10" s="302" t="str">
        <f ca="1">IF(AND('Mapa final'!$H$41="Muy Alta",'Mapa final'!$L$41="Moderado"),CONCATENATE("R",'Mapa final'!$A$41),"")</f>
        <v/>
      </c>
      <c r="W10" s="299"/>
      <c r="X10" s="297" t="str">
        <f ca="1">IF(AND('Mapa final'!$H$47="Muy Alta",'Mapa final'!$L$47="Moderado"),CONCATENATE("R",'Mapa final'!$A$47),"")</f>
        <v/>
      </c>
      <c r="Y10" s="297"/>
      <c r="Z10" s="297" t="str">
        <f ca="1">IF(AND('Mapa final'!$H$53="Muy Alta",'Mapa final'!$L$53="Moderado"),CONCATENATE("R",'Mapa final'!$A$53),"")</f>
        <v/>
      </c>
      <c r="AA10" s="298"/>
      <c r="AB10" s="302" t="str">
        <f ca="1">IF(AND('Mapa final'!$H$41="Muy Alta",'Mapa final'!$L$41="Mayor"),CONCATENATE("R",'Mapa final'!$A$41),"")</f>
        <v/>
      </c>
      <c r="AC10" s="299"/>
      <c r="AD10" s="297" t="str">
        <f ca="1">IF(AND('Mapa final'!$H$47="Muy Alta",'Mapa final'!$L$47="Mayor"),CONCATENATE("R",'Mapa final'!$A$47),"")</f>
        <v/>
      </c>
      <c r="AE10" s="297"/>
      <c r="AF10" s="297" t="str">
        <f ca="1">IF(AND('Mapa final'!$H$53="Muy Alta",'Mapa final'!$L$53="Mayor"),CONCATENATE("R",'Mapa final'!$A$53),"")</f>
        <v/>
      </c>
      <c r="AG10" s="298"/>
      <c r="AH10" s="310" t="str">
        <f ca="1">IF(AND('Mapa final'!$H$41="Muy Alta",'Mapa final'!$L$41="Catastrófico"),CONCATENATE("R",'Mapa final'!$A$41),"")</f>
        <v/>
      </c>
      <c r="AI10" s="311"/>
      <c r="AJ10" s="311" t="str">
        <f ca="1">IF(AND('Mapa final'!$H$47="Muy Alta",'Mapa final'!$L$47="Catastrófico"),CONCATENATE("R",'Mapa final'!$A$47),"")</f>
        <v/>
      </c>
      <c r="AK10" s="311"/>
      <c r="AL10" s="311" t="str">
        <f ca="1">IF(AND('Mapa final'!$H$53="Muy Alta",'Mapa final'!$L$53="Catastrófico"),CONCATENATE("R",'Mapa final'!$A$53),"")</f>
        <v/>
      </c>
      <c r="AM10" s="312"/>
      <c r="AN10" s="84"/>
      <c r="AO10" s="255"/>
      <c r="AP10" s="256"/>
      <c r="AQ10" s="256"/>
      <c r="AR10" s="256"/>
      <c r="AS10" s="256"/>
      <c r="AT10" s="25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250"/>
      <c r="C11" s="250"/>
      <c r="D11" s="251"/>
      <c r="E11" s="291"/>
      <c r="F11" s="292"/>
      <c r="G11" s="292"/>
      <c r="H11" s="292"/>
      <c r="I11" s="293"/>
      <c r="J11" s="302"/>
      <c r="K11" s="299"/>
      <c r="L11" s="297"/>
      <c r="M11" s="297"/>
      <c r="N11" s="297"/>
      <c r="O11" s="298"/>
      <c r="P11" s="302"/>
      <c r="Q11" s="299"/>
      <c r="R11" s="297"/>
      <c r="S11" s="297"/>
      <c r="T11" s="297"/>
      <c r="U11" s="298"/>
      <c r="V11" s="302"/>
      <c r="W11" s="299"/>
      <c r="X11" s="297"/>
      <c r="Y11" s="297"/>
      <c r="Z11" s="297"/>
      <c r="AA11" s="298"/>
      <c r="AB11" s="302"/>
      <c r="AC11" s="299"/>
      <c r="AD11" s="297"/>
      <c r="AE11" s="297"/>
      <c r="AF11" s="297"/>
      <c r="AG11" s="298"/>
      <c r="AH11" s="310"/>
      <c r="AI11" s="311"/>
      <c r="AJ11" s="311"/>
      <c r="AK11" s="311"/>
      <c r="AL11" s="311"/>
      <c r="AM11" s="312"/>
      <c r="AN11" s="84"/>
      <c r="AO11" s="255"/>
      <c r="AP11" s="256"/>
      <c r="AQ11" s="256"/>
      <c r="AR11" s="256"/>
      <c r="AS11" s="256"/>
      <c r="AT11" s="25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250"/>
      <c r="C12" s="250"/>
      <c r="D12" s="251"/>
      <c r="E12" s="291"/>
      <c r="F12" s="292"/>
      <c r="G12" s="292"/>
      <c r="H12" s="292"/>
      <c r="I12" s="293"/>
      <c r="J12" s="302" t="str">
        <f ca="1">IF(AND('Mapa final'!$H$59="Muy Alta",'Mapa final'!$L$59="Leve"),CONCATENATE("R",'Mapa final'!$A$59),"")</f>
        <v/>
      </c>
      <c r="K12" s="299"/>
      <c r="L12" s="297" t="str">
        <f>IF(AND('Mapa final'!$H$65="Muy Alta",'Mapa final'!$L$65="Leve"),CONCATENATE("R",'Mapa final'!$A$65),"")</f>
        <v/>
      </c>
      <c r="M12" s="297"/>
      <c r="N12" s="297" t="str">
        <f>IF(AND('Mapa final'!$H$71="Muy Alta",'Mapa final'!$L$71="Leve"),CONCATENATE("R",'Mapa final'!$A$71),"")</f>
        <v/>
      </c>
      <c r="O12" s="298"/>
      <c r="P12" s="302" t="str">
        <f ca="1">IF(AND('Mapa final'!$H$59="Muy Alta",'Mapa final'!$L$59="Menor"),CONCATENATE("R",'Mapa final'!$A$59),"")</f>
        <v/>
      </c>
      <c r="Q12" s="299"/>
      <c r="R12" s="297" t="str">
        <f>IF(AND('Mapa final'!$H$65="Muy Alta",'Mapa final'!$L$65="Menor"),CONCATENATE("R",'Mapa final'!$A$65),"")</f>
        <v/>
      </c>
      <c r="S12" s="297"/>
      <c r="T12" s="297" t="str">
        <f>IF(AND('Mapa final'!$H$71="Muy Alta",'Mapa final'!$L$71="Menor"),CONCATENATE("R",'Mapa final'!$A$71),"")</f>
        <v/>
      </c>
      <c r="U12" s="298"/>
      <c r="V12" s="302" t="str">
        <f ca="1">IF(AND('Mapa final'!$H$59="Muy Alta",'Mapa final'!$L$59="Moderado"),CONCATENATE("R",'Mapa final'!$A$59),"")</f>
        <v/>
      </c>
      <c r="W12" s="299"/>
      <c r="X12" s="297" t="str">
        <f>IF(AND('Mapa final'!$H$65="Muy Alta",'Mapa final'!$L$65="Moderado"),CONCATENATE("R",'Mapa final'!$A$65),"")</f>
        <v/>
      </c>
      <c r="Y12" s="297"/>
      <c r="Z12" s="297" t="str">
        <f>IF(AND('Mapa final'!$H$71="Muy Alta",'Mapa final'!$L$71="Moderado"),CONCATENATE("R",'Mapa final'!$A$71),"")</f>
        <v/>
      </c>
      <c r="AA12" s="298"/>
      <c r="AB12" s="302" t="str">
        <f ca="1">IF(AND('Mapa final'!$H$59="Muy Alta",'Mapa final'!$L$59="Mayor"),CONCATENATE("R",'Mapa final'!$A$59),"")</f>
        <v/>
      </c>
      <c r="AC12" s="299"/>
      <c r="AD12" s="297" t="str">
        <f>IF(AND('Mapa final'!$H$65="Muy Alta",'Mapa final'!$L$65="Mayor"),CONCATENATE("R",'Mapa final'!$A$65),"")</f>
        <v/>
      </c>
      <c r="AE12" s="297"/>
      <c r="AF12" s="297" t="str">
        <f>IF(AND('Mapa final'!$H$71="Muy Alta",'Mapa final'!$L$71="Mayor"),CONCATENATE("R",'Mapa final'!$A$71),"")</f>
        <v/>
      </c>
      <c r="AG12" s="298"/>
      <c r="AH12" s="310" t="str">
        <f ca="1">IF(AND('Mapa final'!$H$59="Muy Alta",'Mapa final'!$L$59="Catastrófico"),CONCATENATE("R",'Mapa final'!$A$59),"")</f>
        <v/>
      </c>
      <c r="AI12" s="311"/>
      <c r="AJ12" s="311" t="str">
        <f>IF(AND('Mapa final'!$H$65="Muy Alta",'Mapa final'!$L$65="Catastrófico"),CONCATENATE("R",'Mapa final'!$A$65),"")</f>
        <v/>
      </c>
      <c r="AK12" s="311"/>
      <c r="AL12" s="311" t="str">
        <f>IF(AND('Mapa final'!$H$71="Muy Alta",'Mapa final'!$L$71="Catastrófico"),CONCATENATE("R",'Mapa final'!$A$71),"")</f>
        <v/>
      </c>
      <c r="AM12" s="312"/>
      <c r="AN12" s="84"/>
      <c r="AO12" s="255"/>
      <c r="AP12" s="256"/>
      <c r="AQ12" s="256"/>
      <c r="AR12" s="256"/>
      <c r="AS12" s="256"/>
      <c r="AT12" s="25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250"/>
      <c r="C13" s="250"/>
      <c r="D13" s="251"/>
      <c r="E13" s="294"/>
      <c r="F13" s="295"/>
      <c r="G13" s="295"/>
      <c r="H13" s="295"/>
      <c r="I13" s="296"/>
      <c r="J13" s="302"/>
      <c r="K13" s="299"/>
      <c r="L13" s="299"/>
      <c r="M13" s="299"/>
      <c r="N13" s="299"/>
      <c r="O13" s="298"/>
      <c r="P13" s="302"/>
      <c r="Q13" s="299"/>
      <c r="R13" s="299"/>
      <c r="S13" s="299"/>
      <c r="T13" s="299"/>
      <c r="U13" s="298"/>
      <c r="V13" s="302"/>
      <c r="W13" s="299"/>
      <c r="X13" s="299"/>
      <c r="Y13" s="299"/>
      <c r="Z13" s="299"/>
      <c r="AA13" s="298"/>
      <c r="AB13" s="302"/>
      <c r="AC13" s="299"/>
      <c r="AD13" s="299"/>
      <c r="AE13" s="299"/>
      <c r="AF13" s="299"/>
      <c r="AG13" s="298"/>
      <c r="AH13" s="313"/>
      <c r="AI13" s="314"/>
      <c r="AJ13" s="314"/>
      <c r="AK13" s="314"/>
      <c r="AL13" s="314"/>
      <c r="AM13" s="315"/>
      <c r="AN13" s="84"/>
      <c r="AO13" s="258"/>
      <c r="AP13" s="259"/>
      <c r="AQ13" s="259"/>
      <c r="AR13" s="259"/>
      <c r="AS13" s="259"/>
      <c r="AT13" s="26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250"/>
      <c r="C14" s="250"/>
      <c r="D14" s="251"/>
      <c r="E14" s="288" t="s">
        <v>115</v>
      </c>
      <c r="F14" s="289"/>
      <c r="G14" s="289"/>
      <c r="H14" s="289"/>
      <c r="I14" s="289"/>
      <c r="J14" s="325" t="str">
        <f>IF(AND('Mapa final'!$H$10="Alta",'Mapa final'!$L$10="Leve"),CONCATENATE("R",'Mapa final'!$A$10),"")</f>
        <v/>
      </c>
      <c r="K14" s="326"/>
      <c r="L14" s="326" t="str">
        <f ca="1">IF(AND('Mapa final'!$H$11="Alta",'Mapa final'!$L$11="Leve"),CONCATENATE("R",'Mapa final'!$A$11),"")</f>
        <v/>
      </c>
      <c r="M14" s="326"/>
      <c r="N14" s="326" t="str">
        <f ca="1">IF(AND('Mapa final'!$H$17="Alta",'Mapa final'!$L$17="Leve"),CONCATENATE("R",'Mapa final'!$A$17),"")</f>
        <v/>
      </c>
      <c r="O14" s="327"/>
      <c r="P14" s="325" t="str">
        <f>IF(AND('Mapa final'!$H$10="Alta",'Mapa final'!$L$10="Menor"),CONCATENATE("R",'Mapa final'!$A$10),"")</f>
        <v/>
      </c>
      <c r="Q14" s="326"/>
      <c r="R14" s="326" t="str">
        <f ca="1">IF(AND('Mapa final'!$H$11="Alta",'Mapa final'!$L$11="Menor"),CONCATENATE("R",'Mapa final'!$A$11),"")</f>
        <v/>
      </c>
      <c r="S14" s="326"/>
      <c r="T14" s="326" t="str">
        <f ca="1">IF(AND('Mapa final'!$H$17="Alta",'Mapa final'!$L$17="Menor"),CONCATENATE("R",'Mapa final'!$A$17),"")</f>
        <v/>
      </c>
      <c r="U14" s="327"/>
      <c r="V14" s="300" t="str">
        <f>IF(AND('Mapa final'!$H$10="Alta",'Mapa final'!$L$10="Moderado"),CONCATENATE("R",'Mapa final'!$A$10),"")</f>
        <v/>
      </c>
      <c r="W14" s="301"/>
      <c r="X14" s="301" t="str">
        <f ca="1">IF(AND('Mapa final'!$H$11="Alta",'Mapa final'!$L$11="Moderado"),CONCATENATE("R",'Mapa final'!$A$11),"")</f>
        <v/>
      </c>
      <c r="Y14" s="301"/>
      <c r="Z14" s="301" t="str">
        <f ca="1">IF(AND('Mapa final'!$H$17="Alta",'Mapa final'!$L$17="Moderado"),CONCATENATE("R",'Mapa final'!$A$17),"")</f>
        <v/>
      </c>
      <c r="AA14" s="303"/>
      <c r="AB14" s="300" t="str">
        <f>IF(AND('Mapa final'!$H$10="Alta",'Mapa final'!$L$10="Mayor"),CONCATENATE("R",'Mapa final'!$A$10),"")</f>
        <v>R1</v>
      </c>
      <c r="AC14" s="301"/>
      <c r="AD14" s="301" t="str">
        <f ca="1">IF(AND('Mapa final'!$H$11="Alta",'Mapa final'!$L$11="Mayor"),CONCATENATE("R",'Mapa final'!$A$11),"")</f>
        <v/>
      </c>
      <c r="AE14" s="301"/>
      <c r="AF14" s="301" t="str">
        <f ca="1">IF(AND('Mapa final'!$H$17="Alta",'Mapa final'!$L$17="Mayor"),CONCATENATE("R",'Mapa final'!$A$17),"")</f>
        <v/>
      </c>
      <c r="AG14" s="303"/>
      <c r="AH14" s="316" t="str">
        <f>IF(AND('Mapa final'!$H$10="Alta",'Mapa final'!$L$10="Catastrófico"),CONCATENATE("R",'Mapa final'!$A$10),"")</f>
        <v/>
      </c>
      <c r="AI14" s="317"/>
      <c r="AJ14" s="317" t="str">
        <f ca="1">IF(AND('Mapa final'!$H$11="Alta",'Mapa final'!$L$11="Catastrófico"),CONCATENATE("R",'Mapa final'!$A$11),"")</f>
        <v/>
      </c>
      <c r="AK14" s="317"/>
      <c r="AL14" s="317" t="str">
        <f ca="1">IF(AND('Mapa final'!$H$17="Alta",'Mapa final'!$L$17="Catastrófico"),CONCATENATE("R",'Mapa final'!$A$17),"")</f>
        <v/>
      </c>
      <c r="AM14" s="318"/>
      <c r="AN14" s="84"/>
      <c r="AO14" s="261" t="s">
        <v>80</v>
      </c>
      <c r="AP14" s="262"/>
      <c r="AQ14" s="262"/>
      <c r="AR14" s="262"/>
      <c r="AS14" s="262"/>
      <c r="AT14" s="26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250"/>
      <c r="C15" s="250"/>
      <c r="D15" s="251"/>
      <c r="E15" s="291"/>
      <c r="F15" s="292"/>
      <c r="G15" s="292"/>
      <c r="H15" s="292"/>
      <c r="I15" s="305"/>
      <c r="J15" s="319"/>
      <c r="K15" s="320"/>
      <c r="L15" s="320"/>
      <c r="M15" s="320"/>
      <c r="N15" s="320"/>
      <c r="O15" s="321"/>
      <c r="P15" s="319"/>
      <c r="Q15" s="320"/>
      <c r="R15" s="320"/>
      <c r="S15" s="320"/>
      <c r="T15" s="320"/>
      <c r="U15" s="321"/>
      <c r="V15" s="302"/>
      <c r="W15" s="299"/>
      <c r="X15" s="299"/>
      <c r="Y15" s="299"/>
      <c r="Z15" s="299"/>
      <c r="AA15" s="298"/>
      <c r="AB15" s="302"/>
      <c r="AC15" s="299"/>
      <c r="AD15" s="299"/>
      <c r="AE15" s="299"/>
      <c r="AF15" s="299"/>
      <c r="AG15" s="298"/>
      <c r="AH15" s="310"/>
      <c r="AI15" s="311"/>
      <c r="AJ15" s="311"/>
      <c r="AK15" s="311"/>
      <c r="AL15" s="311"/>
      <c r="AM15" s="312"/>
      <c r="AN15" s="84"/>
      <c r="AO15" s="264"/>
      <c r="AP15" s="265"/>
      <c r="AQ15" s="265"/>
      <c r="AR15" s="265"/>
      <c r="AS15" s="265"/>
      <c r="AT15" s="26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250"/>
      <c r="C16" s="250"/>
      <c r="D16" s="251"/>
      <c r="E16" s="291"/>
      <c r="F16" s="292"/>
      <c r="G16" s="292"/>
      <c r="H16" s="292"/>
      <c r="I16" s="305"/>
      <c r="J16" s="319" t="str">
        <f ca="1">IF(AND('Mapa final'!$H$23="Alta",'Mapa final'!$L$23="Leve"),CONCATENATE("R",'Mapa final'!$A$23),"")</f>
        <v/>
      </c>
      <c r="K16" s="320"/>
      <c r="L16" s="320" t="str">
        <f ca="1">IF(AND('Mapa final'!$H$29="Alta",'Mapa final'!$L$29="Leve"),CONCATENATE("R",'Mapa final'!$A$29),"")</f>
        <v/>
      </c>
      <c r="M16" s="320"/>
      <c r="N16" s="320" t="str">
        <f ca="1">IF(AND('Mapa final'!$H$35="Alta",'Mapa final'!$L$35="Leve"),CONCATENATE("R",'Mapa final'!$A$35),"")</f>
        <v/>
      </c>
      <c r="O16" s="321"/>
      <c r="P16" s="319" t="str">
        <f ca="1">IF(AND('Mapa final'!$H$23="Alta",'Mapa final'!$L$23="Menor"),CONCATENATE("R",'Mapa final'!$A$23),"")</f>
        <v/>
      </c>
      <c r="Q16" s="320"/>
      <c r="R16" s="320" t="str">
        <f ca="1">IF(AND('Mapa final'!$H$29="Alta",'Mapa final'!$L$29="Menor"),CONCATENATE("R",'Mapa final'!$A$29),"")</f>
        <v/>
      </c>
      <c r="S16" s="320"/>
      <c r="T16" s="320" t="str">
        <f ca="1">IF(AND('Mapa final'!$H$35="Alta",'Mapa final'!$L$35="Menor"),CONCATENATE("R",'Mapa final'!$A$35),"")</f>
        <v/>
      </c>
      <c r="U16" s="321"/>
      <c r="V16" s="302" t="str">
        <f ca="1">IF(AND('Mapa final'!$H$23="Alta",'Mapa final'!$L$23="Moderado"),CONCATENATE("R",'Mapa final'!$A$23),"")</f>
        <v/>
      </c>
      <c r="W16" s="299"/>
      <c r="X16" s="297" t="str">
        <f ca="1">IF(AND('Mapa final'!$H$29="Alta",'Mapa final'!$L$29="Moderado"),CONCATENATE("R",'Mapa final'!$A$29),"")</f>
        <v/>
      </c>
      <c r="Y16" s="297"/>
      <c r="Z16" s="297" t="str">
        <f ca="1">IF(AND('Mapa final'!$H$35="Alta",'Mapa final'!$L$35="Moderado"),CONCATENATE("R",'Mapa final'!$A$35),"")</f>
        <v/>
      </c>
      <c r="AA16" s="298"/>
      <c r="AB16" s="302" t="str">
        <f ca="1">IF(AND('Mapa final'!$H$23="Alta",'Mapa final'!$L$23="Mayor"),CONCATENATE("R",'Mapa final'!$A$23),"")</f>
        <v/>
      </c>
      <c r="AC16" s="299"/>
      <c r="AD16" s="297" t="str">
        <f ca="1">IF(AND('Mapa final'!$H$29="Alta",'Mapa final'!$L$29="Mayor"),CONCATENATE("R",'Mapa final'!$A$29),"")</f>
        <v/>
      </c>
      <c r="AE16" s="297"/>
      <c r="AF16" s="297" t="str">
        <f ca="1">IF(AND('Mapa final'!$H$35="Alta",'Mapa final'!$L$35="Mayor"),CONCATENATE("R",'Mapa final'!$A$35),"")</f>
        <v/>
      </c>
      <c r="AG16" s="298"/>
      <c r="AH16" s="310" t="str">
        <f ca="1">IF(AND('Mapa final'!$H$23="Alta",'Mapa final'!$L$23="Catastrófico"),CONCATENATE("R",'Mapa final'!$A$23),"")</f>
        <v/>
      </c>
      <c r="AI16" s="311"/>
      <c r="AJ16" s="311" t="str">
        <f ca="1">IF(AND('Mapa final'!$H$29="Alta",'Mapa final'!$L$29="Catastrófico"),CONCATENATE("R",'Mapa final'!$A$29),"")</f>
        <v/>
      </c>
      <c r="AK16" s="311"/>
      <c r="AL16" s="311" t="str">
        <f ca="1">IF(AND('Mapa final'!$H$35="Alta",'Mapa final'!$L$35="Catastrófico"),CONCATENATE("R",'Mapa final'!$A$35),"")</f>
        <v/>
      </c>
      <c r="AM16" s="312"/>
      <c r="AN16" s="84"/>
      <c r="AO16" s="264"/>
      <c r="AP16" s="265"/>
      <c r="AQ16" s="265"/>
      <c r="AR16" s="265"/>
      <c r="AS16" s="265"/>
      <c r="AT16" s="26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250"/>
      <c r="C17" s="250"/>
      <c r="D17" s="251"/>
      <c r="E17" s="291"/>
      <c r="F17" s="292"/>
      <c r="G17" s="292"/>
      <c r="H17" s="292"/>
      <c r="I17" s="305"/>
      <c r="J17" s="319"/>
      <c r="K17" s="320"/>
      <c r="L17" s="320"/>
      <c r="M17" s="320"/>
      <c r="N17" s="320"/>
      <c r="O17" s="321"/>
      <c r="P17" s="319"/>
      <c r="Q17" s="320"/>
      <c r="R17" s="320"/>
      <c r="S17" s="320"/>
      <c r="T17" s="320"/>
      <c r="U17" s="321"/>
      <c r="V17" s="302"/>
      <c r="W17" s="299"/>
      <c r="X17" s="297"/>
      <c r="Y17" s="297"/>
      <c r="Z17" s="297"/>
      <c r="AA17" s="298"/>
      <c r="AB17" s="302"/>
      <c r="AC17" s="299"/>
      <c r="AD17" s="297"/>
      <c r="AE17" s="297"/>
      <c r="AF17" s="297"/>
      <c r="AG17" s="298"/>
      <c r="AH17" s="310"/>
      <c r="AI17" s="311"/>
      <c r="AJ17" s="311"/>
      <c r="AK17" s="311"/>
      <c r="AL17" s="311"/>
      <c r="AM17" s="312"/>
      <c r="AN17" s="84"/>
      <c r="AO17" s="264"/>
      <c r="AP17" s="265"/>
      <c r="AQ17" s="265"/>
      <c r="AR17" s="265"/>
      <c r="AS17" s="265"/>
      <c r="AT17" s="26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250"/>
      <c r="C18" s="250"/>
      <c r="D18" s="251"/>
      <c r="E18" s="291"/>
      <c r="F18" s="292"/>
      <c r="G18" s="292"/>
      <c r="H18" s="292"/>
      <c r="I18" s="305"/>
      <c r="J18" s="319" t="str">
        <f ca="1">IF(AND('Mapa final'!$H$41="Alta",'Mapa final'!$L$41="Leve"),CONCATENATE("R",'Mapa final'!$A$41),"")</f>
        <v/>
      </c>
      <c r="K18" s="320"/>
      <c r="L18" s="320" t="str">
        <f ca="1">IF(AND('Mapa final'!$H$47="Alta",'Mapa final'!$L$47="Leve"),CONCATENATE("R",'Mapa final'!$A$47),"")</f>
        <v/>
      </c>
      <c r="M18" s="320"/>
      <c r="N18" s="320" t="str">
        <f ca="1">IF(AND('Mapa final'!$H$53="Alta",'Mapa final'!$L$53="Leve"),CONCATENATE("R",'Mapa final'!$A$53),"")</f>
        <v/>
      </c>
      <c r="O18" s="321"/>
      <c r="P18" s="319" t="str">
        <f ca="1">IF(AND('Mapa final'!$H$41="Alta",'Mapa final'!$L$41="Menor"),CONCATENATE("R",'Mapa final'!$A$41),"")</f>
        <v/>
      </c>
      <c r="Q18" s="320"/>
      <c r="R18" s="320" t="str">
        <f ca="1">IF(AND('Mapa final'!$H$47="Alta",'Mapa final'!$L$47="Menor"),CONCATENATE("R",'Mapa final'!$A$47),"")</f>
        <v/>
      </c>
      <c r="S18" s="320"/>
      <c r="T18" s="320" t="str">
        <f ca="1">IF(AND('Mapa final'!$H$53="Alta",'Mapa final'!$L$53="Menor"),CONCATENATE("R",'Mapa final'!$A$53),"")</f>
        <v/>
      </c>
      <c r="U18" s="321"/>
      <c r="V18" s="302" t="str">
        <f ca="1">IF(AND('Mapa final'!$H$41="Alta",'Mapa final'!$L$41="Moderado"),CONCATENATE("R",'Mapa final'!$A$41),"")</f>
        <v/>
      </c>
      <c r="W18" s="299"/>
      <c r="X18" s="297" t="str">
        <f ca="1">IF(AND('Mapa final'!$H$47="Alta",'Mapa final'!$L$47="Moderado"),CONCATENATE("R",'Mapa final'!$A$47),"")</f>
        <v/>
      </c>
      <c r="Y18" s="297"/>
      <c r="Z18" s="297" t="str">
        <f ca="1">IF(AND('Mapa final'!$H$53="Alta",'Mapa final'!$L$53="Moderado"),CONCATENATE("R",'Mapa final'!$A$53),"")</f>
        <v/>
      </c>
      <c r="AA18" s="298"/>
      <c r="AB18" s="302" t="str">
        <f ca="1">IF(AND('Mapa final'!$H$41="Alta",'Mapa final'!$L$41="Mayor"),CONCATENATE("R",'Mapa final'!$A$41),"")</f>
        <v/>
      </c>
      <c r="AC18" s="299"/>
      <c r="AD18" s="297" t="str">
        <f ca="1">IF(AND('Mapa final'!$H$47="Alta",'Mapa final'!$L$47="Mayor"),CONCATENATE("R",'Mapa final'!$A$47),"")</f>
        <v/>
      </c>
      <c r="AE18" s="297"/>
      <c r="AF18" s="297" t="str">
        <f ca="1">IF(AND('Mapa final'!$H$53="Alta",'Mapa final'!$L$53="Mayor"),CONCATENATE("R",'Mapa final'!$A$53),"")</f>
        <v/>
      </c>
      <c r="AG18" s="298"/>
      <c r="AH18" s="310" t="str">
        <f ca="1">IF(AND('Mapa final'!$H$41="Alta",'Mapa final'!$L$41="Catastrófico"),CONCATENATE("R",'Mapa final'!$A$41),"")</f>
        <v/>
      </c>
      <c r="AI18" s="311"/>
      <c r="AJ18" s="311" t="str">
        <f ca="1">IF(AND('Mapa final'!$H$47="Alta",'Mapa final'!$L$47="Catastrófico"),CONCATENATE("R",'Mapa final'!$A$47),"")</f>
        <v/>
      </c>
      <c r="AK18" s="311"/>
      <c r="AL18" s="311" t="str">
        <f ca="1">IF(AND('Mapa final'!$H$53="Alta",'Mapa final'!$L$53="Catastrófico"),CONCATENATE("R",'Mapa final'!$A$53),"")</f>
        <v/>
      </c>
      <c r="AM18" s="312"/>
      <c r="AN18" s="84"/>
      <c r="AO18" s="264"/>
      <c r="AP18" s="265"/>
      <c r="AQ18" s="265"/>
      <c r="AR18" s="265"/>
      <c r="AS18" s="265"/>
      <c r="AT18" s="26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250"/>
      <c r="C19" s="250"/>
      <c r="D19" s="251"/>
      <c r="E19" s="291"/>
      <c r="F19" s="292"/>
      <c r="G19" s="292"/>
      <c r="H19" s="292"/>
      <c r="I19" s="305"/>
      <c r="J19" s="319"/>
      <c r="K19" s="320"/>
      <c r="L19" s="320"/>
      <c r="M19" s="320"/>
      <c r="N19" s="320"/>
      <c r="O19" s="321"/>
      <c r="P19" s="319"/>
      <c r="Q19" s="320"/>
      <c r="R19" s="320"/>
      <c r="S19" s="320"/>
      <c r="T19" s="320"/>
      <c r="U19" s="321"/>
      <c r="V19" s="302"/>
      <c r="W19" s="299"/>
      <c r="X19" s="297"/>
      <c r="Y19" s="297"/>
      <c r="Z19" s="297"/>
      <c r="AA19" s="298"/>
      <c r="AB19" s="302"/>
      <c r="AC19" s="299"/>
      <c r="AD19" s="297"/>
      <c r="AE19" s="297"/>
      <c r="AF19" s="297"/>
      <c r="AG19" s="298"/>
      <c r="AH19" s="310"/>
      <c r="AI19" s="311"/>
      <c r="AJ19" s="311"/>
      <c r="AK19" s="311"/>
      <c r="AL19" s="311"/>
      <c r="AM19" s="312"/>
      <c r="AN19" s="84"/>
      <c r="AO19" s="264"/>
      <c r="AP19" s="265"/>
      <c r="AQ19" s="265"/>
      <c r="AR19" s="265"/>
      <c r="AS19" s="265"/>
      <c r="AT19" s="26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250"/>
      <c r="C20" s="250"/>
      <c r="D20" s="251"/>
      <c r="E20" s="291"/>
      <c r="F20" s="292"/>
      <c r="G20" s="292"/>
      <c r="H20" s="292"/>
      <c r="I20" s="305"/>
      <c r="J20" s="319" t="str">
        <f ca="1">IF(AND('Mapa final'!$H$59="Alta",'Mapa final'!$L$59="Leve"),CONCATENATE("R",'Mapa final'!$A$59),"")</f>
        <v/>
      </c>
      <c r="K20" s="320"/>
      <c r="L20" s="320" t="str">
        <f>IF(AND('Mapa final'!$H$65="Alta",'Mapa final'!$L$65="Leve"),CONCATENATE("R",'Mapa final'!$A$65),"")</f>
        <v/>
      </c>
      <c r="M20" s="320"/>
      <c r="N20" s="320" t="str">
        <f>IF(AND('Mapa final'!$H$71="Alta",'Mapa final'!$L$71="Leve"),CONCATENATE("R",'Mapa final'!$A$71),"")</f>
        <v/>
      </c>
      <c r="O20" s="321"/>
      <c r="P20" s="319" t="str">
        <f ca="1">IF(AND('Mapa final'!$H$59="Alta",'Mapa final'!$L$59="Menor"),CONCATENATE("R",'Mapa final'!$A$59),"")</f>
        <v/>
      </c>
      <c r="Q20" s="320"/>
      <c r="R20" s="320" t="str">
        <f>IF(AND('Mapa final'!$H$65="Alta",'Mapa final'!$L$65="Menor"),CONCATENATE("R",'Mapa final'!$A$65),"")</f>
        <v/>
      </c>
      <c r="S20" s="320"/>
      <c r="T20" s="320" t="str">
        <f>IF(AND('Mapa final'!$H$71="Alta",'Mapa final'!$L$71="Menor"),CONCATENATE("R",'Mapa final'!$A$71),"")</f>
        <v/>
      </c>
      <c r="U20" s="321"/>
      <c r="V20" s="302" t="str">
        <f ca="1">IF(AND('Mapa final'!$H$59="Alta",'Mapa final'!$L$59="Moderado"),CONCATENATE("R",'Mapa final'!$A$59),"")</f>
        <v/>
      </c>
      <c r="W20" s="299"/>
      <c r="X20" s="297" t="str">
        <f>IF(AND('Mapa final'!$H$65="Alta",'Mapa final'!$L$65="Moderado"),CONCATENATE("R",'Mapa final'!$A$65),"")</f>
        <v/>
      </c>
      <c r="Y20" s="297"/>
      <c r="Z20" s="297" t="str">
        <f>IF(AND('Mapa final'!$H$71="Alta",'Mapa final'!$L$71="Moderado"),CONCATENATE("R",'Mapa final'!$A$71),"")</f>
        <v/>
      </c>
      <c r="AA20" s="298"/>
      <c r="AB20" s="302" t="str">
        <f ca="1">IF(AND('Mapa final'!$H$59="Alta",'Mapa final'!$L$59="Mayor"),CONCATENATE("R",'Mapa final'!$A$59),"")</f>
        <v/>
      </c>
      <c r="AC20" s="299"/>
      <c r="AD20" s="297" t="str">
        <f>IF(AND('Mapa final'!$H$65="Alta",'Mapa final'!$L$65="Mayor"),CONCATENATE("R",'Mapa final'!$A$65),"")</f>
        <v/>
      </c>
      <c r="AE20" s="297"/>
      <c r="AF20" s="297" t="str">
        <f>IF(AND('Mapa final'!$H$71="Alta",'Mapa final'!$L$71="Mayor"),CONCATENATE("R",'Mapa final'!$A$71),"")</f>
        <v/>
      </c>
      <c r="AG20" s="298"/>
      <c r="AH20" s="310" t="str">
        <f ca="1">IF(AND('Mapa final'!$H$59="Alta",'Mapa final'!$L$59="Catastrófico"),CONCATENATE("R",'Mapa final'!$A$59),"")</f>
        <v/>
      </c>
      <c r="AI20" s="311"/>
      <c r="AJ20" s="311" t="str">
        <f>IF(AND('Mapa final'!$H$65="Alta",'Mapa final'!$L$65="Catastrófico"),CONCATENATE("R",'Mapa final'!$A$65),"")</f>
        <v/>
      </c>
      <c r="AK20" s="311"/>
      <c r="AL20" s="311" t="str">
        <f>IF(AND('Mapa final'!$H$71="Alta",'Mapa final'!$L$71="Catastrófico"),CONCATENATE("R",'Mapa final'!$A$71),"")</f>
        <v/>
      </c>
      <c r="AM20" s="312"/>
      <c r="AN20" s="84"/>
      <c r="AO20" s="264"/>
      <c r="AP20" s="265"/>
      <c r="AQ20" s="265"/>
      <c r="AR20" s="265"/>
      <c r="AS20" s="265"/>
      <c r="AT20" s="26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250"/>
      <c r="C21" s="250"/>
      <c r="D21" s="251"/>
      <c r="E21" s="294"/>
      <c r="F21" s="295"/>
      <c r="G21" s="295"/>
      <c r="H21" s="295"/>
      <c r="I21" s="295"/>
      <c r="J21" s="322"/>
      <c r="K21" s="323"/>
      <c r="L21" s="323"/>
      <c r="M21" s="323"/>
      <c r="N21" s="323"/>
      <c r="O21" s="324"/>
      <c r="P21" s="322"/>
      <c r="Q21" s="323"/>
      <c r="R21" s="323"/>
      <c r="S21" s="323"/>
      <c r="T21" s="323"/>
      <c r="U21" s="324"/>
      <c r="V21" s="307"/>
      <c r="W21" s="308"/>
      <c r="X21" s="308"/>
      <c r="Y21" s="308"/>
      <c r="Z21" s="308"/>
      <c r="AA21" s="309"/>
      <c r="AB21" s="307"/>
      <c r="AC21" s="308"/>
      <c r="AD21" s="308"/>
      <c r="AE21" s="308"/>
      <c r="AF21" s="308"/>
      <c r="AG21" s="309"/>
      <c r="AH21" s="313"/>
      <c r="AI21" s="314"/>
      <c r="AJ21" s="314"/>
      <c r="AK21" s="314"/>
      <c r="AL21" s="314"/>
      <c r="AM21" s="315"/>
      <c r="AN21" s="84"/>
      <c r="AO21" s="267"/>
      <c r="AP21" s="268"/>
      <c r="AQ21" s="268"/>
      <c r="AR21" s="268"/>
      <c r="AS21" s="268"/>
      <c r="AT21" s="26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250"/>
      <c r="C22" s="250"/>
      <c r="D22" s="251"/>
      <c r="E22" s="288" t="s">
        <v>117</v>
      </c>
      <c r="F22" s="289"/>
      <c r="G22" s="289"/>
      <c r="H22" s="289"/>
      <c r="I22" s="290"/>
      <c r="J22" s="325" t="str">
        <f>IF(AND('Mapa final'!$H$10="Media",'Mapa final'!$L$10="Leve"),CONCATENATE("R",'Mapa final'!$A$10),"")</f>
        <v/>
      </c>
      <c r="K22" s="326"/>
      <c r="L22" s="326" t="str">
        <f ca="1">IF(AND('Mapa final'!$H$11="Media",'Mapa final'!$L$11="Leve"),CONCATENATE("R",'Mapa final'!$A$11),"")</f>
        <v/>
      </c>
      <c r="M22" s="326"/>
      <c r="N22" s="326" t="str">
        <f ca="1">IF(AND('Mapa final'!$H$17="Media",'Mapa final'!$L$17="Leve"),CONCATENATE("R",'Mapa final'!$A$17),"")</f>
        <v/>
      </c>
      <c r="O22" s="327"/>
      <c r="P22" s="325" t="str">
        <f>IF(AND('Mapa final'!$H$10="Media",'Mapa final'!$L$10="Menor"),CONCATENATE("R",'Mapa final'!$A$10),"")</f>
        <v/>
      </c>
      <c r="Q22" s="326"/>
      <c r="R22" s="326" t="str">
        <f ca="1">IF(AND('Mapa final'!$H$11="Media",'Mapa final'!$L$11="Menor"),CONCATENATE("R",'Mapa final'!$A$11),"")</f>
        <v/>
      </c>
      <c r="S22" s="326"/>
      <c r="T22" s="326" t="str">
        <f ca="1">IF(AND('Mapa final'!$H$17="Media",'Mapa final'!$L$17="Menor"),CONCATENATE("R",'Mapa final'!$A$17),"")</f>
        <v/>
      </c>
      <c r="U22" s="327"/>
      <c r="V22" s="325" t="str">
        <f>IF(AND('Mapa final'!$H$10="Media",'Mapa final'!$L$10="Moderado"),CONCATENATE("R",'Mapa final'!$A$10),"")</f>
        <v/>
      </c>
      <c r="W22" s="326"/>
      <c r="X22" s="326" t="str">
        <f ca="1">IF(AND('Mapa final'!$H$11="Media",'Mapa final'!$L$11="Moderado"),CONCATENATE("R",'Mapa final'!$A$11),"")</f>
        <v/>
      </c>
      <c r="Y22" s="326"/>
      <c r="Z22" s="326" t="str">
        <f ca="1">IF(AND('Mapa final'!$H$17="Media",'Mapa final'!$L$17="Moderado"),CONCATENATE("R",'Mapa final'!$A$17),"")</f>
        <v/>
      </c>
      <c r="AA22" s="327"/>
      <c r="AB22" s="300" t="str">
        <f>IF(AND('Mapa final'!$H$10="Media",'Mapa final'!$L$10="Mayor"),CONCATENATE("R",'Mapa final'!$A$10),"")</f>
        <v/>
      </c>
      <c r="AC22" s="301"/>
      <c r="AD22" s="301" t="str">
        <f ca="1">IF(AND('Mapa final'!$H$11="Media",'Mapa final'!$L$11="Mayor"),CONCATENATE("R",'Mapa final'!$A$11),"")</f>
        <v/>
      </c>
      <c r="AE22" s="301"/>
      <c r="AF22" s="301" t="str">
        <f ca="1">IF(AND('Mapa final'!$H$17="Media",'Mapa final'!$L$17="Mayor"),CONCATENATE("R",'Mapa final'!$A$17),"")</f>
        <v/>
      </c>
      <c r="AG22" s="303"/>
      <c r="AH22" s="316" t="str">
        <f>IF(AND('Mapa final'!$H$10="Media",'Mapa final'!$L$10="Catastrófico"),CONCATENATE("R",'Mapa final'!$A$10),"")</f>
        <v/>
      </c>
      <c r="AI22" s="317"/>
      <c r="AJ22" s="317" t="str">
        <f ca="1">IF(AND('Mapa final'!$H$11="Media",'Mapa final'!$L$11="Catastrófico"),CONCATENATE("R",'Mapa final'!$A$11),"")</f>
        <v/>
      </c>
      <c r="AK22" s="317"/>
      <c r="AL22" s="317" t="str">
        <f ca="1">IF(AND('Mapa final'!$H$17="Media",'Mapa final'!$L$17="Catastrófico"),CONCATENATE("R",'Mapa final'!$A$17),"")</f>
        <v/>
      </c>
      <c r="AM22" s="318"/>
      <c r="AN22" s="84"/>
      <c r="AO22" s="270" t="s">
        <v>81</v>
      </c>
      <c r="AP22" s="271"/>
      <c r="AQ22" s="271"/>
      <c r="AR22" s="271"/>
      <c r="AS22" s="271"/>
      <c r="AT22" s="27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250"/>
      <c r="C23" s="250"/>
      <c r="D23" s="251"/>
      <c r="E23" s="291"/>
      <c r="F23" s="292"/>
      <c r="G23" s="292"/>
      <c r="H23" s="292"/>
      <c r="I23" s="293"/>
      <c r="J23" s="319"/>
      <c r="K23" s="320"/>
      <c r="L23" s="320"/>
      <c r="M23" s="320"/>
      <c r="N23" s="320"/>
      <c r="O23" s="321"/>
      <c r="P23" s="319"/>
      <c r="Q23" s="320"/>
      <c r="R23" s="320"/>
      <c r="S23" s="320"/>
      <c r="T23" s="320"/>
      <c r="U23" s="321"/>
      <c r="V23" s="319"/>
      <c r="W23" s="320"/>
      <c r="X23" s="320"/>
      <c r="Y23" s="320"/>
      <c r="Z23" s="320"/>
      <c r="AA23" s="321"/>
      <c r="AB23" s="302"/>
      <c r="AC23" s="299"/>
      <c r="AD23" s="299"/>
      <c r="AE23" s="299"/>
      <c r="AF23" s="299"/>
      <c r="AG23" s="298"/>
      <c r="AH23" s="310"/>
      <c r="AI23" s="311"/>
      <c r="AJ23" s="311"/>
      <c r="AK23" s="311"/>
      <c r="AL23" s="311"/>
      <c r="AM23" s="312"/>
      <c r="AN23" s="84"/>
      <c r="AO23" s="273"/>
      <c r="AP23" s="274"/>
      <c r="AQ23" s="274"/>
      <c r="AR23" s="274"/>
      <c r="AS23" s="274"/>
      <c r="AT23" s="27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250"/>
      <c r="C24" s="250"/>
      <c r="D24" s="251"/>
      <c r="E24" s="291"/>
      <c r="F24" s="292"/>
      <c r="G24" s="292"/>
      <c r="H24" s="292"/>
      <c r="I24" s="293"/>
      <c r="J24" s="319" t="str">
        <f ca="1">IF(AND('Mapa final'!$H$23="Media",'Mapa final'!$L$23="Leve"),CONCATENATE("R",'Mapa final'!$A$23),"")</f>
        <v/>
      </c>
      <c r="K24" s="320"/>
      <c r="L24" s="320" t="str">
        <f ca="1">IF(AND('Mapa final'!$H$29="Media",'Mapa final'!$L$29="Leve"),CONCATENATE("R",'Mapa final'!$A$29),"")</f>
        <v/>
      </c>
      <c r="M24" s="320"/>
      <c r="N24" s="320" t="str">
        <f ca="1">IF(AND('Mapa final'!$H$35="Media",'Mapa final'!$L$35="Leve"),CONCATENATE("R",'Mapa final'!$A$35),"")</f>
        <v/>
      </c>
      <c r="O24" s="321"/>
      <c r="P24" s="319" t="str">
        <f ca="1">IF(AND('Mapa final'!$H$23="Media",'Mapa final'!$L$23="Menor"),CONCATENATE("R",'Mapa final'!$A$23),"")</f>
        <v/>
      </c>
      <c r="Q24" s="320"/>
      <c r="R24" s="320" t="str">
        <f ca="1">IF(AND('Mapa final'!$H$29="Media",'Mapa final'!$L$29="Menor"),CONCATENATE("R",'Mapa final'!$A$29),"")</f>
        <v/>
      </c>
      <c r="S24" s="320"/>
      <c r="T24" s="320" t="str">
        <f ca="1">IF(AND('Mapa final'!$H$35="Media",'Mapa final'!$L$35="Menor"),CONCATENATE("R",'Mapa final'!$A$35),"")</f>
        <v/>
      </c>
      <c r="U24" s="321"/>
      <c r="V24" s="319" t="str">
        <f ca="1">IF(AND('Mapa final'!$H$23="Media",'Mapa final'!$L$23="Moderado"),CONCATENATE("R",'Mapa final'!$A$23),"")</f>
        <v/>
      </c>
      <c r="W24" s="320"/>
      <c r="X24" s="320" t="str">
        <f ca="1">IF(AND('Mapa final'!$H$29="Media",'Mapa final'!$L$29="Moderado"),CONCATENATE("R",'Mapa final'!$A$29),"")</f>
        <v/>
      </c>
      <c r="Y24" s="320"/>
      <c r="Z24" s="320" t="str">
        <f ca="1">IF(AND('Mapa final'!$H$35="Media",'Mapa final'!$L$35="Moderado"),CONCATENATE("R",'Mapa final'!$A$35),"")</f>
        <v/>
      </c>
      <c r="AA24" s="321"/>
      <c r="AB24" s="302" t="str">
        <f ca="1">IF(AND('Mapa final'!$H$23="Media",'Mapa final'!$L$23="Mayor"),CONCATENATE("R",'Mapa final'!$A$23),"")</f>
        <v/>
      </c>
      <c r="AC24" s="299"/>
      <c r="AD24" s="297" t="str">
        <f ca="1">IF(AND('Mapa final'!$H$29="Media",'Mapa final'!$L$29="Mayor"),CONCATENATE("R",'Mapa final'!$A$29),"")</f>
        <v/>
      </c>
      <c r="AE24" s="297"/>
      <c r="AF24" s="297" t="str">
        <f ca="1">IF(AND('Mapa final'!$H$35="Media",'Mapa final'!$L$35="Mayor"),CONCATENATE("R",'Mapa final'!$A$35),"")</f>
        <v/>
      </c>
      <c r="AG24" s="298"/>
      <c r="AH24" s="310" t="str">
        <f ca="1">IF(AND('Mapa final'!$H$23="Media",'Mapa final'!$L$23="Catastrófico"),CONCATENATE("R",'Mapa final'!$A$23),"")</f>
        <v/>
      </c>
      <c r="AI24" s="311"/>
      <c r="AJ24" s="311" t="str">
        <f ca="1">IF(AND('Mapa final'!$H$29="Media",'Mapa final'!$L$29="Catastrófico"),CONCATENATE("R",'Mapa final'!$A$29),"")</f>
        <v/>
      </c>
      <c r="AK24" s="311"/>
      <c r="AL24" s="311" t="str">
        <f ca="1">IF(AND('Mapa final'!$H$35="Media",'Mapa final'!$L$35="Catastrófico"),CONCATENATE("R",'Mapa final'!$A$35),"")</f>
        <v/>
      </c>
      <c r="AM24" s="312"/>
      <c r="AN24" s="84"/>
      <c r="AO24" s="273"/>
      <c r="AP24" s="274"/>
      <c r="AQ24" s="274"/>
      <c r="AR24" s="274"/>
      <c r="AS24" s="274"/>
      <c r="AT24" s="27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250"/>
      <c r="C25" s="250"/>
      <c r="D25" s="251"/>
      <c r="E25" s="291"/>
      <c r="F25" s="292"/>
      <c r="G25" s="292"/>
      <c r="H25" s="292"/>
      <c r="I25" s="293"/>
      <c r="J25" s="319"/>
      <c r="K25" s="320"/>
      <c r="L25" s="320"/>
      <c r="M25" s="320"/>
      <c r="N25" s="320"/>
      <c r="O25" s="321"/>
      <c r="P25" s="319"/>
      <c r="Q25" s="320"/>
      <c r="R25" s="320"/>
      <c r="S25" s="320"/>
      <c r="T25" s="320"/>
      <c r="U25" s="321"/>
      <c r="V25" s="319"/>
      <c r="W25" s="320"/>
      <c r="X25" s="320"/>
      <c r="Y25" s="320"/>
      <c r="Z25" s="320"/>
      <c r="AA25" s="321"/>
      <c r="AB25" s="302"/>
      <c r="AC25" s="299"/>
      <c r="AD25" s="297"/>
      <c r="AE25" s="297"/>
      <c r="AF25" s="297"/>
      <c r="AG25" s="298"/>
      <c r="AH25" s="310"/>
      <c r="AI25" s="311"/>
      <c r="AJ25" s="311"/>
      <c r="AK25" s="311"/>
      <c r="AL25" s="311"/>
      <c r="AM25" s="312"/>
      <c r="AN25" s="84"/>
      <c r="AO25" s="273"/>
      <c r="AP25" s="274"/>
      <c r="AQ25" s="274"/>
      <c r="AR25" s="274"/>
      <c r="AS25" s="274"/>
      <c r="AT25" s="27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250"/>
      <c r="C26" s="250"/>
      <c r="D26" s="251"/>
      <c r="E26" s="291"/>
      <c r="F26" s="292"/>
      <c r="G26" s="292"/>
      <c r="H26" s="292"/>
      <c r="I26" s="293"/>
      <c r="J26" s="319" t="str">
        <f ca="1">IF(AND('Mapa final'!$H$41="Media",'Mapa final'!$L$41="Leve"),CONCATENATE("R",'Mapa final'!$A$41),"")</f>
        <v/>
      </c>
      <c r="K26" s="320"/>
      <c r="L26" s="320" t="str">
        <f ca="1">IF(AND('Mapa final'!$H$47="Media",'Mapa final'!$L$47="Leve"),CONCATENATE("R",'Mapa final'!$A$47),"")</f>
        <v/>
      </c>
      <c r="M26" s="320"/>
      <c r="N26" s="320" t="str">
        <f ca="1">IF(AND('Mapa final'!$H$53="Media",'Mapa final'!$L$53="Leve"),CONCATENATE("R",'Mapa final'!$A$53),"")</f>
        <v/>
      </c>
      <c r="O26" s="321"/>
      <c r="P26" s="319" t="str">
        <f ca="1">IF(AND('Mapa final'!$H$41="Media",'Mapa final'!$L$41="Menor"),CONCATENATE("R",'Mapa final'!$A$41),"")</f>
        <v/>
      </c>
      <c r="Q26" s="320"/>
      <c r="R26" s="320" t="str">
        <f ca="1">IF(AND('Mapa final'!$H$47="Media",'Mapa final'!$L$47="Menor"),CONCATENATE("R",'Mapa final'!$A$47),"")</f>
        <v/>
      </c>
      <c r="S26" s="320"/>
      <c r="T26" s="320" t="str">
        <f ca="1">IF(AND('Mapa final'!$H$53="Media",'Mapa final'!$L$53="Menor"),CONCATENATE("R",'Mapa final'!$A$53),"")</f>
        <v/>
      </c>
      <c r="U26" s="321"/>
      <c r="V26" s="319" t="str">
        <f ca="1">IF(AND('Mapa final'!$H$41="Media",'Mapa final'!$L$41="Moderado"),CONCATENATE("R",'Mapa final'!$A$41),"")</f>
        <v/>
      </c>
      <c r="W26" s="320"/>
      <c r="X26" s="320" t="str">
        <f ca="1">IF(AND('Mapa final'!$H$47="Media",'Mapa final'!$L$47="Moderado"),CONCATENATE("R",'Mapa final'!$A$47),"")</f>
        <v/>
      </c>
      <c r="Y26" s="320"/>
      <c r="Z26" s="320" t="str">
        <f ca="1">IF(AND('Mapa final'!$H$53="Media",'Mapa final'!$L$53="Moderado"),CONCATENATE("R",'Mapa final'!$A$53),"")</f>
        <v/>
      </c>
      <c r="AA26" s="321"/>
      <c r="AB26" s="302" t="str">
        <f ca="1">IF(AND('Mapa final'!$H$41="Media",'Mapa final'!$L$41="Mayor"),CONCATENATE("R",'Mapa final'!$A$41),"")</f>
        <v/>
      </c>
      <c r="AC26" s="299"/>
      <c r="AD26" s="297" t="str">
        <f ca="1">IF(AND('Mapa final'!$H$47="Media",'Mapa final'!$L$47="Mayor"),CONCATENATE("R",'Mapa final'!$A$47),"")</f>
        <v/>
      </c>
      <c r="AE26" s="297"/>
      <c r="AF26" s="297" t="str">
        <f ca="1">IF(AND('Mapa final'!$H$53="Media",'Mapa final'!$L$53="Mayor"),CONCATENATE("R",'Mapa final'!$A$53),"")</f>
        <v/>
      </c>
      <c r="AG26" s="298"/>
      <c r="AH26" s="310" t="str">
        <f ca="1">IF(AND('Mapa final'!$H$41="Media",'Mapa final'!$L$41="Catastrófico"),CONCATENATE("R",'Mapa final'!$A$41),"")</f>
        <v/>
      </c>
      <c r="AI26" s="311"/>
      <c r="AJ26" s="311" t="str">
        <f ca="1">IF(AND('Mapa final'!$H$47="Media",'Mapa final'!$L$47="Catastrófico"),CONCATENATE("R",'Mapa final'!$A$47),"")</f>
        <v/>
      </c>
      <c r="AK26" s="311"/>
      <c r="AL26" s="311" t="str">
        <f ca="1">IF(AND('Mapa final'!$H$53="Media",'Mapa final'!$L$53="Catastrófico"),CONCATENATE("R",'Mapa final'!$A$53),"")</f>
        <v/>
      </c>
      <c r="AM26" s="312"/>
      <c r="AN26" s="84"/>
      <c r="AO26" s="273"/>
      <c r="AP26" s="274"/>
      <c r="AQ26" s="274"/>
      <c r="AR26" s="274"/>
      <c r="AS26" s="274"/>
      <c r="AT26" s="27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250"/>
      <c r="C27" s="250"/>
      <c r="D27" s="251"/>
      <c r="E27" s="291"/>
      <c r="F27" s="292"/>
      <c r="G27" s="292"/>
      <c r="H27" s="292"/>
      <c r="I27" s="293"/>
      <c r="J27" s="319"/>
      <c r="K27" s="320"/>
      <c r="L27" s="320"/>
      <c r="M27" s="320"/>
      <c r="N27" s="320"/>
      <c r="O27" s="321"/>
      <c r="P27" s="319"/>
      <c r="Q27" s="320"/>
      <c r="R27" s="320"/>
      <c r="S27" s="320"/>
      <c r="T27" s="320"/>
      <c r="U27" s="321"/>
      <c r="V27" s="319"/>
      <c r="W27" s="320"/>
      <c r="X27" s="320"/>
      <c r="Y27" s="320"/>
      <c r="Z27" s="320"/>
      <c r="AA27" s="321"/>
      <c r="AB27" s="302"/>
      <c r="AC27" s="299"/>
      <c r="AD27" s="297"/>
      <c r="AE27" s="297"/>
      <c r="AF27" s="297"/>
      <c r="AG27" s="298"/>
      <c r="AH27" s="310"/>
      <c r="AI27" s="311"/>
      <c r="AJ27" s="311"/>
      <c r="AK27" s="311"/>
      <c r="AL27" s="311"/>
      <c r="AM27" s="312"/>
      <c r="AN27" s="84"/>
      <c r="AO27" s="273"/>
      <c r="AP27" s="274"/>
      <c r="AQ27" s="274"/>
      <c r="AR27" s="274"/>
      <c r="AS27" s="274"/>
      <c r="AT27" s="27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250"/>
      <c r="C28" s="250"/>
      <c r="D28" s="251"/>
      <c r="E28" s="291"/>
      <c r="F28" s="292"/>
      <c r="G28" s="292"/>
      <c r="H28" s="292"/>
      <c r="I28" s="293"/>
      <c r="J28" s="319" t="str">
        <f ca="1">IF(AND('Mapa final'!$H$59="Media",'Mapa final'!$L$59="Leve"),CONCATENATE("R",'Mapa final'!$A$59),"")</f>
        <v/>
      </c>
      <c r="K28" s="320"/>
      <c r="L28" s="320" t="str">
        <f>IF(AND('Mapa final'!$H$65="Media",'Mapa final'!$L$65="Leve"),CONCATENATE("R",'Mapa final'!$A$65),"")</f>
        <v/>
      </c>
      <c r="M28" s="320"/>
      <c r="N28" s="320" t="str">
        <f>IF(AND('Mapa final'!$H$71="Media",'Mapa final'!$L$71="Leve"),CONCATENATE("R",'Mapa final'!$A$71),"")</f>
        <v/>
      </c>
      <c r="O28" s="321"/>
      <c r="P28" s="319" t="str">
        <f ca="1">IF(AND('Mapa final'!$H$59="Media",'Mapa final'!$L$59="Menor"),CONCATENATE("R",'Mapa final'!$A$59),"")</f>
        <v/>
      </c>
      <c r="Q28" s="320"/>
      <c r="R28" s="320" t="str">
        <f>IF(AND('Mapa final'!$H$65="Media",'Mapa final'!$L$65="Menor"),CONCATENATE("R",'Mapa final'!$A$65),"")</f>
        <v/>
      </c>
      <c r="S28" s="320"/>
      <c r="T28" s="320" t="str">
        <f>IF(AND('Mapa final'!$H$71="Media",'Mapa final'!$L$71="Menor"),CONCATENATE("R",'Mapa final'!$A$71),"")</f>
        <v/>
      </c>
      <c r="U28" s="321"/>
      <c r="V28" s="319" t="str">
        <f ca="1">IF(AND('Mapa final'!$H$59="Media",'Mapa final'!$L$59="Moderado"),CONCATENATE("R",'Mapa final'!$A$59),"")</f>
        <v/>
      </c>
      <c r="W28" s="320"/>
      <c r="X28" s="320" t="str">
        <f>IF(AND('Mapa final'!$H$65="Media",'Mapa final'!$L$65="Moderado"),CONCATENATE("R",'Mapa final'!$A$65),"")</f>
        <v/>
      </c>
      <c r="Y28" s="320"/>
      <c r="Z28" s="320" t="str">
        <f>IF(AND('Mapa final'!$H$71="Media",'Mapa final'!$L$71="Moderado"),CONCATENATE("R",'Mapa final'!$A$71),"")</f>
        <v/>
      </c>
      <c r="AA28" s="321"/>
      <c r="AB28" s="302" t="str">
        <f ca="1">IF(AND('Mapa final'!$H$59="Media",'Mapa final'!$L$59="Mayor"),CONCATENATE("R",'Mapa final'!$A$59),"")</f>
        <v/>
      </c>
      <c r="AC28" s="299"/>
      <c r="AD28" s="297" t="str">
        <f>IF(AND('Mapa final'!$H$65="Media",'Mapa final'!$L$65="Mayor"),CONCATENATE("R",'Mapa final'!$A$65),"")</f>
        <v/>
      </c>
      <c r="AE28" s="297"/>
      <c r="AF28" s="297" t="str">
        <f>IF(AND('Mapa final'!$H$71="Media",'Mapa final'!$L$71="Mayor"),CONCATENATE("R",'Mapa final'!$A$71),"")</f>
        <v/>
      </c>
      <c r="AG28" s="298"/>
      <c r="AH28" s="310" t="str">
        <f ca="1">IF(AND('Mapa final'!$H$59="Media",'Mapa final'!$L$59="Catastrófico"),CONCATENATE("R",'Mapa final'!$A$59),"")</f>
        <v/>
      </c>
      <c r="AI28" s="311"/>
      <c r="AJ28" s="311" t="str">
        <f>IF(AND('Mapa final'!$H$65="Media",'Mapa final'!$L$65="Catastrófico"),CONCATENATE("R",'Mapa final'!$A$65),"")</f>
        <v/>
      </c>
      <c r="AK28" s="311"/>
      <c r="AL28" s="311" t="str">
        <f>IF(AND('Mapa final'!$H$71="Media",'Mapa final'!$L$71="Catastrófico"),CONCATENATE("R",'Mapa final'!$A$71),"")</f>
        <v/>
      </c>
      <c r="AM28" s="312"/>
      <c r="AN28" s="84"/>
      <c r="AO28" s="273"/>
      <c r="AP28" s="274"/>
      <c r="AQ28" s="274"/>
      <c r="AR28" s="274"/>
      <c r="AS28" s="274"/>
      <c r="AT28" s="27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250"/>
      <c r="C29" s="250"/>
      <c r="D29" s="251"/>
      <c r="E29" s="294"/>
      <c r="F29" s="295"/>
      <c r="G29" s="295"/>
      <c r="H29" s="295"/>
      <c r="I29" s="296"/>
      <c r="J29" s="319"/>
      <c r="K29" s="320"/>
      <c r="L29" s="320"/>
      <c r="M29" s="320"/>
      <c r="N29" s="320"/>
      <c r="O29" s="321"/>
      <c r="P29" s="322"/>
      <c r="Q29" s="323"/>
      <c r="R29" s="323"/>
      <c r="S29" s="323"/>
      <c r="T29" s="323"/>
      <c r="U29" s="324"/>
      <c r="V29" s="322"/>
      <c r="W29" s="323"/>
      <c r="X29" s="323"/>
      <c r="Y29" s="323"/>
      <c r="Z29" s="323"/>
      <c r="AA29" s="324"/>
      <c r="AB29" s="307"/>
      <c r="AC29" s="308"/>
      <c r="AD29" s="308"/>
      <c r="AE29" s="308"/>
      <c r="AF29" s="308"/>
      <c r="AG29" s="309"/>
      <c r="AH29" s="313"/>
      <c r="AI29" s="314"/>
      <c r="AJ29" s="314"/>
      <c r="AK29" s="314"/>
      <c r="AL29" s="314"/>
      <c r="AM29" s="315"/>
      <c r="AN29" s="84"/>
      <c r="AO29" s="276"/>
      <c r="AP29" s="277"/>
      <c r="AQ29" s="277"/>
      <c r="AR29" s="277"/>
      <c r="AS29" s="277"/>
      <c r="AT29" s="27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250"/>
      <c r="C30" s="250"/>
      <c r="D30" s="251"/>
      <c r="E30" s="288" t="s">
        <v>114</v>
      </c>
      <c r="F30" s="289"/>
      <c r="G30" s="289"/>
      <c r="H30" s="289"/>
      <c r="I30" s="289"/>
      <c r="J30" s="334" t="str">
        <f>IF(AND('Mapa final'!$H$10="Baja",'Mapa final'!$L$10="Leve"),CONCATENATE("R",'Mapa final'!$A$10),"")</f>
        <v/>
      </c>
      <c r="K30" s="335"/>
      <c r="L30" s="335" t="str">
        <f ca="1">IF(AND('Mapa final'!$H$11="Baja",'Mapa final'!$L$11="Leve"),CONCATENATE("R",'Mapa final'!$A$11),"")</f>
        <v/>
      </c>
      <c r="M30" s="335"/>
      <c r="N30" s="335" t="str">
        <f ca="1">IF(AND('Mapa final'!$H$17="Baja",'Mapa final'!$L$17="Leve"),CONCATENATE("R",'Mapa final'!$A$17),"")</f>
        <v/>
      </c>
      <c r="O30" s="336"/>
      <c r="P30" s="326" t="str">
        <f>IF(AND('Mapa final'!$H$10="Baja",'Mapa final'!$L$10="Menor"),CONCATENATE("R",'Mapa final'!$A$10),"")</f>
        <v/>
      </c>
      <c r="Q30" s="326"/>
      <c r="R30" s="326" t="str">
        <f ca="1">IF(AND('Mapa final'!$H$11="Baja",'Mapa final'!$L$11="Menor"),CONCATENATE("R",'Mapa final'!$A$11),"")</f>
        <v/>
      </c>
      <c r="S30" s="326"/>
      <c r="T30" s="326" t="str">
        <f ca="1">IF(AND('Mapa final'!$H$17="Baja",'Mapa final'!$L$17="Menor"),CONCATENATE("R",'Mapa final'!$A$17),"")</f>
        <v/>
      </c>
      <c r="U30" s="327"/>
      <c r="V30" s="325" t="str">
        <f>IF(AND('Mapa final'!$H$10="Baja",'Mapa final'!$L$10="Moderado"),CONCATENATE("R",'Mapa final'!$A$10),"")</f>
        <v/>
      </c>
      <c r="W30" s="326"/>
      <c r="X30" s="326" t="str">
        <f ca="1">IF(AND('Mapa final'!$H$11="Baja",'Mapa final'!$L$11="Moderado"),CONCATENATE("R",'Mapa final'!$A$11),"")</f>
        <v/>
      </c>
      <c r="Y30" s="326"/>
      <c r="Z30" s="326" t="str">
        <f ca="1">IF(AND('Mapa final'!$H$17="Baja",'Mapa final'!$L$17="Moderado"),CONCATENATE("R",'Mapa final'!$A$17),"")</f>
        <v/>
      </c>
      <c r="AA30" s="327"/>
      <c r="AB30" s="300" t="str">
        <f>IF(AND('Mapa final'!$H$10="Baja",'Mapa final'!$L$10="Mayor"),CONCATENATE("R",'Mapa final'!$A$10),"")</f>
        <v/>
      </c>
      <c r="AC30" s="301"/>
      <c r="AD30" s="301" t="str">
        <f ca="1">IF(AND('Mapa final'!$H$11="Baja",'Mapa final'!$L$11="Mayor"),CONCATENATE("R",'Mapa final'!$A$11),"")</f>
        <v/>
      </c>
      <c r="AE30" s="301"/>
      <c r="AF30" s="301" t="str">
        <f ca="1">IF(AND('Mapa final'!$H$17="Baja",'Mapa final'!$L$17="Mayor"),CONCATENATE("R",'Mapa final'!$A$17),"")</f>
        <v/>
      </c>
      <c r="AG30" s="303"/>
      <c r="AH30" s="316" t="str">
        <f>IF(AND('Mapa final'!$H$10="Baja",'Mapa final'!$L$10="Catastrófico"),CONCATENATE("R",'Mapa final'!$A$10),"")</f>
        <v/>
      </c>
      <c r="AI30" s="317"/>
      <c r="AJ30" s="317" t="str">
        <f ca="1">IF(AND('Mapa final'!$H$11="Baja",'Mapa final'!$L$11="Catastrófico"),CONCATENATE("R",'Mapa final'!$A$11),"")</f>
        <v/>
      </c>
      <c r="AK30" s="317"/>
      <c r="AL30" s="317" t="str">
        <f ca="1">IF(AND('Mapa final'!$H$17="Baja",'Mapa final'!$L$17="Catastrófico"),CONCATENATE("R",'Mapa final'!$A$17),"")</f>
        <v/>
      </c>
      <c r="AM30" s="318"/>
      <c r="AN30" s="84"/>
      <c r="AO30" s="279" t="s">
        <v>82</v>
      </c>
      <c r="AP30" s="280"/>
      <c r="AQ30" s="280"/>
      <c r="AR30" s="280"/>
      <c r="AS30" s="280"/>
      <c r="AT30" s="28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250"/>
      <c r="C31" s="250"/>
      <c r="D31" s="251"/>
      <c r="E31" s="291"/>
      <c r="F31" s="292"/>
      <c r="G31" s="292"/>
      <c r="H31" s="292"/>
      <c r="I31" s="305"/>
      <c r="J31" s="330"/>
      <c r="K31" s="328"/>
      <c r="L31" s="328"/>
      <c r="M31" s="328"/>
      <c r="N31" s="328"/>
      <c r="O31" s="329"/>
      <c r="P31" s="320"/>
      <c r="Q31" s="320"/>
      <c r="R31" s="320"/>
      <c r="S31" s="320"/>
      <c r="T31" s="320"/>
      <c r="U31" s="321"/>
      <c r="V31" s="319"/>
      <c r="W31" s="320"/>
      <c r="X31" s="320"/>
      <c r="Y31" s="320"/>
      <c r="Z31" s="320"/>
      <c r="AA31" s="321"/>
      <c r="AB31" s="302"/>
      <c r="AC31" s="299"/>
      <c r="AD31" s="299"/>
      <c r="AE31" s="299"/>
      <c r="AF31" s="299"/>
      <c r="AG31" s="298"/>
      <c r="AH31" s="310"/>
      <c r="AI31" s="311"/>
      <c r="AJ31" s="311"/>
      <c r="AK31" s="311"/>
      <c r="AL31" s="311"/>
      <c r="AM31" s="312"/>
      <c r="AN31" s="84"/>
      <c r="AO31" s="282"/>
      <c r="AP31" s="283"/>
      <c r="AQ31" s="283"/>
      <c r="AR31" s="283"/>
      <c r="AS31" s="283"/>
      <c r="AT31" s="2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250"/>
      <c r="C32" s="250"/>
      <c r="D32" s="251"/>
      <c r="E32" s="291"/>
      <c r="F32" s="292"/>
      <c r="G32" s="292"/>
      <c r="H32" s="292"/>
      <c r="I32" s="305"/>
      <c r="J32" s="330" t="str">
        <f ca="1">IF(AND('Mapa final'!$H$23="Baja",'Mapa final'!$L$23="Leve"),CONCATENATE("R",'Mapa final'!$A$23),"")</f>
        <v/>
      </c>
      <c r="K32" s="328"/>
      <c r="L32" s="328" t="str">
        <f ca="1">IF(AND('Mapa final'!$H$29="Baja",'Mapa final'!$L$29="Leve"),CONCATENATE("R",'Mapa final'!$A$29),"")</f>
        <v/>
      </c>
      <c r="M32" s="328"/>
      <c r="N32" s="328" t="str">
        <f ca="1">IF(AND('Mapa final'!$H$35="Baja",'Mapa final'!$L$35="Leve"),CONCATENATE("R",'Mapa final'!$A$35),"")</f>
        <v/>
      </c>
      <c r="O32" s="329"/>
      <c r="P32" s="320" t="str">
        <f ca="1">IF(AND('Mapa final'!$H$23="Baja",'Mapa final'!$L$23="Menor"),CONCATENATE("R",'Mapa final'!$A$23),"")</f>
        <v/>
      </c>
      <c r="Q32" s="320"/>
      <c r="R32" s="320" t="str">
        <f ca="1">IF(AND('Mapa final'!$H$29="Baja",'Mapa final'!$L$29="Menor"),CONCATENATE("R",'Mapa final'!$A$29),"")</f>
        <v/>
      </c>
      <c r="S32" s="320"/>
      <c r="T32" s="320" t="str">
        <f ca="1">IF(AND('Mapa final'!$H$35="Baja",'Mapa final'!$L$35="Menor"),CONCATENATE("R",'Mapa final'!$A$35),"")</f>
        <v/>
      </c>
      <c r="U32" s="321"/>
      <c r="V32" s="319" t="str">
        <f ca="1">IF(AND('Mapa final'!$H$23="Baja",'Mapa final'!$L$23="Moderado"),CONCATENATE("R",'Mapa final'!$A$23),"")</f>
        <v/>
      </c>
      <c r="W32" s="320"/>
      <c r="X32" s="320" t="str">
        <f ca="1">IF(AND('Mapa final'!$H$29="Baja",'Mapa final'!$L$29="Moderado"),CONCATENATE("R",'Mapa final'!$A$29),"")</f>
        <v/>
      </c>
      <c r="Y32" s="320"/>
      <c r="Z32" s="320" t="str">
        <f ca="1">IF(AND('Mapa final'!$H$35="Baja",'Mapa final'!$L$35="Moderado"),CONCATENATE("R",'Mapa final'!$A$35),"")</f>
        <v/>
      </c>
      <c r="AA32" s="321"/>
      <c r="AB32" s="302" t="str">
        <f ca="1">IF(AND('Mapa final'!$H$23="Baja",'Mapa final'!$L$23="Mayor"),CONCATENATE("R",'Mapa final'!$A$23),"")</f>
        <v/>
      </c>
      <c r="AC32" s="299"/>
      <c r="AD32" s="297" t="str">
        <f ca="1">IF(AND('Mapa final'!$H$29="Baja",'Mapa final'!$L$29="Mayor"),CONCATENATE("R",'Mapa final'!$A$29),"")</f>
        <v/>
      </c>
      <c r="AE32" s="297"/>
      <c r="AF32" s="297" t="str">
        <f ca="1">IF(AND('Mapa final'!$H$35="Baja",'Mapa final'!$L$35="Mayor"),CONCATENATE("R",'Mapa final'!$A$35),"")</f>
        <v/>
      </c>
      <c r="AG32" s="298"/>
      <c r="AH32" s="310" t="str">
        <f ca="1">IF(AND('Mapa final'!$H$23="Baja",'Mapa final'!$L$23="Catastrófico"),CONCATENATE("R",'Mapa final'!$A$23),"")</f>
        <v/>
      </c>
      <c r="AI32" s="311"/>
      <c r="AJ32" s="311" t="str">
        <f ca="1">IF(AND('Mapa final'!$H$29="Baja",'Mapa final'!$L$29="Catastrófico"),CONCATENATE("R",'Mapa final'!$A$29),"")</f>
        <v/>
      </c>
      <c r="AK32" s="311"/>
      <c r="AL32" s="311" t="str">
        <f ca="1">IF(AND('Mapa final'!$H$35="Baja",'Mapa final'!$L$35="Catastrófico"),CONCATENATE("R",'Mapa final'!$A$35),"")</f>
        <v/>
      </c>
      <c r="AM32" s="312"/>
      <c r="AN32" s="84"/>
      <c r="AO32" s="282"/>
      <c r="AP32" s="283"/>
      <c r="AQ32" s="283"/>
      <c r="AR32" s="283"/>
      <c r="AS32" s="283"/>
      <c r="AT32" s="2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250"/>
      <c r="C33" s="250"/>
      <c r="D33" s="251"/>
      <c r="E33" s="291"/>
      <c r="F33" s="292"/>
      <c r="G33" s="292"/>
      <c r="H33" s="292"/>
      <c r="I33" s="305"/>
      <c r="J33" s="330"/>
      <c r="K33" s="328"/>
      <c r="L33" s="328"/>
      <c r="M33" s="328"/>
      <c r="N33" s="328"/>
      <c r="O33" s="329"/>
      <c r="P33" s="320"/>
      <c r="Q33" s="320"/>
      <c r="R33" s="320"/>
      <c r="S33" s="320"/>
      <c r="T33" s="320"/>
      <c r="U33" s="321"/>
      <c r="V33" s="319"/>
      <c r="W33" s="320"/>
      <c r="X33" s="320"/>
      <c r="Y33" s="320"/>
      <c r="Z33" s="320"/>
      <c r="AA33" s="321"/>
      <c r="AB33" s="302"/>
      <c r="AC33" s="299"/>
      <c r="AD33" s="297"/>
      <c r="AE33" s="297"/>
      <c r="AF33" s="297"/>
      <c r="AG33" s="298"/>
      <c r="AH33" s="310"/>
      <c r="AI33" s="311"/>
      <c r="AJ33" s="311"/>
      <c r="AK33" s="311"/>
      <c r="AL33" s="311"/>
      <c r="AM33" s="312"/>
      <c r="AN33" s="84"/>
      <c r="AO33" s="282"/>
      <c r="AP33" s="283"/>
      <c r="AQ33" s="283"/>
      <c r="AR33" s="283"/>
      <c r="AS33" s="283"/>
      <c r="AT33" s="2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250"/>
      <c r="C34" s="250"/>
      <c r="D34" s="251"/>
      <c r="E34" s="291"/>
      <c r="F34" s="292"/>
      <c r="G34" s="292"/>
      <c r="H34" s="292"/>
      <c r="I34" s="305"/>
      <c r="J34" s="330" t="str">
        <f ca="1">IF(AND('Mapa final'!$H$41="Baja",'Mapa final'!$L$41="Leve"),CONCATENATE("R",'Mapa final'!$A$41),"")</f>
        <v/>
      </c>
      <c r="K34" s="328"/>
      <c r="L34" s="328" t="str">
        <f ca="1">IF(AND('Mapa final'!$H$47="Baja",'Mapa final'!$L$47="Leve"),CONCATENATE("R",'Mapa final'!$A$47),"")</f>
        <v/>
      </c>
      <c r="M34" s="328"/>
      <c r="N34" s="328" t="str">
        <f ca="1">IF(AND('Mapa final'!$H$53="Baja",'Mapa final'!$L$53="Leve"),CONCATENATE("R",'Mapa final'!$A$53),"")</f>
        <v/>
      </c>
      <c r="O34" s="329"/>
      <c r="P34" s="320" t="str">
        <f ca="1">IF(AND('Mapa final'!$H$41="Baja",'Mapa final'!$L$41="Menor"),CONCATENATE("R",'Mapa final'!$A$41),"")</f>
        <v/>
      </c>
      <c r="Q34" s="320"/>
      <c r="R34" s="320" t="str">
        <f ca="1">IF(AND('Mapa final'!$H$47="Baja",'Mapa final'!$L$47="Menor"),CONCATENATE("R",'Mapa final'!$A$47),"")</f>
        <v/>
      </c>
      <c r="S34" s="320"/>
      <c r="T34" s="320" t="str">
        <f ca="1">IF(AND('Mapa final'!$H$53="Baja",'Mapa final'!$L$53="Menor"),CONCATENATE("R",'Mapa final'!$A$53),"")</f>
        <v/>
      </c>
      <c r="U34" s="321"/>
      <c r="V34" s="319" t="str">
        <f ca="1">IF(AND('Mapa final'!$H$41="Baja",'Mapa final'!$L$41="Moderado"),CONCATENATE("R",'Mapa final'!$A$41),"")</f>
        <v/>
      </c>
      <c r="W34" s="320"/>
      <c r="X34" s="320" t="str">
        <f ca="1">IF(AND('Mapa final'!$H$47="Baja",'Mapa final'!$L$47="Moderado"),CONCATENATE("R",'Mapa final'!$A$47),"")</f>
        <v/>
      </c>
      <c r="Y34" s="320"/>
      <c r="Z34" s="320" t="str">
        <f ca="1">IF(AND('Mapa final'!$H$53="Baja",'Mapa final'!$L$53="Moderado"),CONCATENATE("R",'Mapa final'!$A$53),"")</f>
        <v/>
      </c>
      <c r="AA34" s="321"/>
      <c r="AB34" s="302" t="str">
        <f ca="1">IF(AND('Mapa final'!$H$41="Baja",'Mapa final'!$L$41="Mayor"),CONCATENATE("R",'Mapa final'!$A$41),"")</f>
        <v/>
      </c>
      <c r="AC34" s="299"/>
      <c r="AD34" s="297" t="str">
        <f ca="1">IF(AND('Mapa final'!$H$47="Baja",'Mapa final'!$L$47="Mayor"),CONCATENATE("R",'Mapa final'!$A$47),"")</f>
        <v/>
      </c>
      <c r="AE34" s="297"/>
      <c r="AF34" s="297" t="str">
        <f ca="1">IF(AND('Mapa final'!$H$53="Baja",'Mapa final'!$L$53="Mayor"),CONCATENATE("R",'Mapa final'!$A$53),"")</f>
        <v/>
      </c>
      <c r="AG34" s="298"/>
      <c r="AH34" s="310" t="str">
        <f ca="1">IF(AND('Mapa final'!$H$41="Baja",'Mapa final'!$L$41="Catastrófico"),CONCATENATE("R",'Mapa final'!$A$41),"")</f>
        <v/>
      </c>
      <c r="AI34" s="311"/>
      <c r="AJ34" s="311" t="str">
        <f ca="1">IF(AND('Mapa final'!$H$47="Baja",'Mapa final'!$L$47="Catastrófico"),CONCATENATE("R",'Mapa final'!$A$47),"")</f>
        <v/>
      </c>
      <c r="AK34" s="311"/>
      <c r="AL34" s="311" t="str">
        <f ca="1">IF(AND('Mapa final'!$H$53="Baja",'Mapa final'!$L$53="Catastrófico"),CONCATENATE("R",'Mapa final'!$A$53),"")</f>
        <v/>
      </c>
      <c r="AM34" s="312"/>
      <c r="AN34" s="84"/>
      <c r="AO34" s="282"/>
      <c r="AP34" s="283"/>
      <c r="AQ34" s="283"/>
      <c r="AR34" s="283"/>
      <c r="AS34" s="283"/>
      <c r="AT34" s="2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250"/>
      <c r="C35" s="250"/>
      <c r="D35" s="251"/>
      <c r="E35" s="291"/>
      <c r="F35" s="292"/>
      <c r="G35" s="292"/>
      <c r="H35" s="292"/>
      <c r="I35" s="305"/>
      <c r="J35" s="330"/>
      <c r="K35" s="328"/>
      <c r="L35" s="328"/>
      <c r="M35" s="328"/>
      <c r="N35" s="328"/>
      <c r="O35" s="329"/>
      <c r="P35" s="320"/>
      <c r="Q35" s="320"/>
      <c r="R35" s="320"/>
      <c r="S35" s="320"/>
      <c r="T35" s="320"/>
      <c r="U35" s="321"/>
      <c r="V35" s="319"/>
      <c r="W35" s="320"/>
      <c r="X35" s="320"/>
      <c r="Y35" s="320"/>
      <c r="Z35" s="320"/>
      <c r="AA35" s="321"/>
      <c r="AB35" s="302"/>
      <c r="AC35" s="299"/>
      <c r="AD35" s="297"/>
      <c r="AE35" s="297"/>
      <c r="AF35" s="297"/>
      <c r="AG35" s="298"/>
      <c r="AH35" s="310"/>
      <c r="AI35" s="311"/>
      <c r="AJ35" s="311"/>
      <c r="AK35" s="311"/>
      <c r="AL35" s="311"/>
      <c r="AM35" s="312"/>
      <c r="AN35" s="84"/>
      <c r="AO35" s="282"/>
      <c r="AP35" s="283"/>
      <c r="AQ35" s="283"/>
      <c r="AR35" s="283"/>
      <c r="AS35" s="283"/>
      <c r="AT35" s="2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250"/>
      <c r="C36" s="250"/>
      <c r="D36" s="251"/>
      <c r="E36" s="291"/>
      <c r="F36" s="292"/>
      <c r="G36" s="292"/>
      <c r="H36" s="292"/>
      <c r="I36" s="305"/>
      <c r="J36" s="330" t="str">
        <f ca="1">IF(AND('Mapa final'!$H$59="Baja",'Mapa final'!$L$59="Leve"),CONCATENATE("R",'Mapa final'!$A$59),"")</f>
        <v/>
      </c>
      <c r="K36" s="328"/>
      <c r="L36" s="328" t="str">
        <f>IF(AND('Mapa final'!$H$65="Baja",'Mapa final'!$L$65="Leve"),CONCATENATE("R",'Mapa final'!$A$65),"")</f>
        <v/>
      </c>
      <c r="M36" s="328"/>
      <c r="N36" s="328" t="str">
        <f>IF(AND('Mapa final'!$H$71="Baja",'Mapa final'!$L$71="Leve"),CONCATENATE("R",'Mapa final'!$A$71),"")</f>
        <v/>
      </c>
      <c r="O36" s="329"/>
      <c r="P36" s="320" t="str">
        <f ca="1">IF(AND('Mapa final'!$H$59="Baja",'Mapa final'!$L$59="Menor"),CONCATENATE("R",'Mapa final'!$A$59),"")</f>
        <v/>
      </c>
      <c r="Q36" s="320"/>
      <c r="R36" s="320" t="str">
        <f>IF(AND('Mapa final'!$H$65="Baja",'Mapa final'!$L$65="Menor"),CONCATENATE("R",'Mapa final'!$A$65),"")</f>
        <v/>
      </c>
      <c r="S36" s="320"/>
      <c r="T36" s="320" t="str">
        <f>IF(AND('Mapa final'!$H$71="Baja",'Mapa final'!$L$71="Menor"),CONCATENATE("R",'Mapa final'!$A$71),"")</f>
        <v/>
      </c>
      <c r="U36" s="321"/>
      <c r="V36" s="319" t="str">
        <f ca="1">IF(AND('Mapa final'!$H$59="Baja",'Mapa final'!$L$59="Moderado"),CONCATENATE("R",'Mapa final'!$A$59),"")</f>
        <v/>
      </c>
      <c r="W36" s="320"/>
      <c r="X36" s="320" t="str">
        <f>IF(AND('Mapa final'!$H$65="Baja",'Mapa final'!$L$65="Moderado"),CONCATENATE("R",'Mapa final'!$A$65),"")</f>
        <v/>
      </c>
      <c r="Y36" s="320"/>
      <c r="Z36" s="320" t="str">
        <f>IF(AND('Mapa final'!$H$71="Baja",'Mapa final'!$L$71="Moderado"),CONCATENATE("R",'Mapa final'!$A$71),"")</f>
        <v/>
      </c>
      <c r="AA36" s="321"/>
      <c r="AB36" s="302" t="str">
        <f ca="1">IF(AND('Mapa final'!$H$59="Baja",'Mapa final'!$L$59="Mayor"),CONCATENATE("R",'Mapa final'!$A$59),"")</f>
        <v/>
      </c>
      <c r="AC36" s="299"/>
      <c r="AD36" s="297" t="str">
        <f>IF(AND('Mapa final'!$H$65="Baja",'Mapa final'!$L$65="Mayor"),CONCATENATE("R",'Mapa final'!$A$65),"")</f>
        <v/>
      </c>
      <c r="AE36" s="297"/>
      <c r="AF36" s="297" t="str">
        <f>IF(AND('Mapa final'!$H$71="Baja",'Mapa final'!$L$71="Mayor"),CONCATENATE("R",'Mapa final'!$A$71),"")</f>
        <v/>
      </c>
      <c r="AG36" s="298"/>
      <c r="AH36" s="310" t="str">
        <f ca="1">IF(AND('Mapa final'!$H$59="Baja",'Mapa final'!$L$59="Catastrófico"),CONCATENATE("R",'Mapa final'!$A$59),"")</f>
        <v/>
      </c>
      <c r="AI36" s="311"/>
      <c r="AJ36" s="311" t="str">
        <f>IF(AND('Mapa final'!$H$65="Baja",'Mapa final'!$L$65="Catastrófico"),CONCATENATE("R",'Mapa final'!$A$65),"")</f>
        <v/>
      </c>
      <c r="AK36" s="311"/>
      <c r="AL36" s="311" t="str">
        <f>IF(AND('Mapa final'!$H$71="Baja",'Mapa final'!$L$71="Catastrófico"),CONCATENATE("R",'Mapa final'!$A$71),"")</f>
        <v/>
      </c>
      <c r="AM36" s="312"/>
      <c r="AN36" s="84"/>
      <c r="AO36" s="282"/>
      <c r="AP36" s="283"/>
      <c r="AQ36" s="283"/>
      <c r="AR36" s="283"/>
      <c r="AS36" s="283"/>
      <c r="AT36" s="2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250"/>
      <c r="C37" s="250"/>
      <c r="D37" s="251"/>
      <c r="E37" s="294"/>
      <c r="F37" s="295"/>
      <c r="G37" s="295"/>
      <c r="H37" s="295"/>
      <c r="I37" s="295"/>
      <c r="J37" s="331"/>
      <c r="K37" s="332"/>
      <c r="L37" s="332"/>
      <c r="M37" s="332"/>
      <c r="N37" s="332"/>
      <c r="O37" s="333"/>
      <c r="P37" s="323"/>
      <c r="Q37" s="323"/>
      <c r="R37" s="323"/>
      <c r="S37" s="323"/>
      <c r="T37" s="323"/>
      <c r="U37" s="324"/>
      <c r="V37" s="322"/>
      <c r="W37" s="323"/>
      <c r="X37" s="323"/>
      <c r="Y37" s="323"/>
      <c r="Z37" s="323"/>
      <c r="AA37" s="324"/>
      <c r="AB37" s="307"/>
      <c r="AC37" s="308"/>
      <c r="AD37" s="308"/>
      <c r="AE37" s="308"/>
      <c r="AF37" s="308"/>
      <c r="AG37" s="309"/>
      <c r="AH37" s="313"/>
      <c r="AI37" s="314"/>
      <c r="AJ37" s="314"/>
      <c r="AK37" s="314"/>
      <c r="AL37" s="314"/>
      <c r="AM37" s="315"/>
      <c r="AN37" s="84"/>
      <c r="AO37" s="285"/>
      <c r="AP37" s="286"/>
      <c r="AQ37" s="286"/>
      <c r="AR37" s="286"/>
      <c r="AS37" s="286"/>
      <c r="AT37" s="28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250"/>
      <c r="C38" s="250"/>
      <c r="D38" s="251"/>
      <c r="E38" s="288" t="s">
        <v>113</v>
      </c>
      <c r="F38" s="289"/>
      <c r="G38" s="289"/>
      <c r="H38" s="289"/>
      <c r="I38" s="290"/>
      <c r="J38" s="334" t="str">
        <f>IF(AND('Mapa final'!$H$10="Muy Baja",'Mapa final'!$L$10="Leve"),CONCATENATE("R",'Mapa final'!$A$10),"")</f>
        <v/>
      </c>
      <c r="K38" s="335"/>
      <c r="L38" s="335" t="str">
        <f ca="1">IF(AND('Mapa final'!$H$11="Muy Baja",'Mapa final'!$L$11="Leve"),CONCATENATE("R",'Mapa final'!$A$11),"")</f>
        <v/>
      </c>
      <c r="M38" s="335"/>
      <c r="N38" s="335" t="str">
        <f ca="1">IF(AND('Mapa final'!$H$17="Muy Baja",'Mapa final'!$L$17="Leve"),CONCATENATE("R",'Mapa final'!$A$17),"")</f>
        <v/>
      </c>
      <c r="O38" s="336"/>
      <c r="P38" s="334" t="str">
        <f>IF(AND('Mapa final'!$H$10="Muy Baja",'Mapa final'!$L$10="Menor"),CONCATENATE("R",'Mapa final'!$A$10),"")</f>
        <v/>
      </c>
      <c r="Q38" s="335"/>
      <c r="R38" s="335" t="str">
        <f ca="1">IF(AND('Mapa final'!$H$11="Muy Baja",'Mapa final'!$L$11="Menor"),CONCATENATE("R",'Mapa final'!$A$11),"")</f>
        <v/>
      </c>
      <c r="S38" s="335"/>
      <c r="T38" s="335" t="str">
        <f ca="1">IF(AND('Mapa final'!$H$17="Muy Baja",'Mapa final'!$L$17="Menor"),CONCATENATE("R",'Mapa final'!$A$17),"")</f>
        <v/>
      </c>
      <c r="U38" s="336"/>
      <c r="V38" s="325" t="str">
        <f>IF(AND('Mapa final'!$H$10="Muy Baja",'Mapa final'!$L$10="Moderado"),CONCATENATE("R",'Mapa final'!$A$10),"")</f>
        <v/>
      </c>
      <c r="W38" s="326"/>
      <c r="X38" s="326" t="str">
        <f ca="1">IF(AND('Mapa final'!$H$11="Muy Baja",'Mapa final'!$L$11="Moderado"),CONCATENATE("R",'Mapa final'!$A$11),"")</f>
        <v/>
      </c>
      <c r="Y38" s="326"/>
      <c r="Z38" s="326" t="str">
        <f ca="1">IF(AND('Mapa final'!$H$17="Muy Baja",'Mapa final'!$L$17="Moderado"),CONCATENATE("R",'Mapa final'!$A$17),"")</f>
        <v/>
      </c>
      <c r="AA38" s="327"/>
      <c r="AB38" s="300" t="str">
        <f>IF(AND('Mapa final'!$H$10="Muy Baja",'Mapa final'!$L$10="Mayor"),CONCATENATE("R",'Mapa final'!$A$10),"")</f>
        <v/>
      </c>
      <c r="AC38" s="301"/>
      <c r="AD38" s="301" t="str">
        <f ca="1">IF(AND('Mapa final'!$H$11="Muy Baja",'Mapa final'!$L$11="Mayor"),CONCATENATE("R",'Mapa final'!$A$11),"")</f>
        <v/>
      </c>
      <c r="AE38" s="301"/>
      <c r="AF38" s="301" t="str">
        <f ca="1">IF(AND('Mapa final'!$H$17="Muy Baja",'Mapa final'!$L$17="Mayor"),CONCATENATE("R",'Mapa final'!$A$17),"")</f>
        <v/>
      </c>
      <c r="AG38" s="303"/>
      <c r="AH38" s="316" t="str">
        <f>IF(AND('Mapa final'!$H$10="Muy Baja",'Mapa final'!$L$10="Catastrófico"),CONCATENATE("R",'Mapa final'!$A$10),"")</f>
        <v/>
      </c>
      <c r="AI38" s="317"/>
      <c r="AJ38" s="317" t="str">
        <f ca="1">IF(AND('Mapa final'!$H$11="Muy Baja",'Mapa final'!$L$11="Catastrófico"),CONCATENATE("R",'Mapa final'!$A$11),"")</f>
        <v/>
      </c>
      <c r="AK38" s="317"/>
      <c r="AL38" s="317" t="str">
        <f ca="1">IF(AND('Mapa final'!$H$17="Muy Baja",'Mapa final'!$L$17="Catastrófico"),CONCATENATE("R",'Mapa final'!$A$17),"")</f>
        <v/>
      </c>
      <c r="AM38" s="318"/>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250"/>
      <c r="C39" s="250"/>
      <c r="D39" s="251"/>
      <c r="E39" s="291"/>
      <c r="F39" s="292"/>
      <c r="G39" s="292"/>
      <c r="H39" s="292"/>
      <c r="I39" s="293"/>
      <c r="J39" s="330"/>
      <c r="K39" s="328"/>
      <c r="L39" s="328"/>
      <c r="M39" s="328"/>
      <c r="N39" s="328"/>
      <c r="O39" s="329"/>
      <c r="P39" s="330"/>
      <c r="Q39" s="328"/>
      <c r="R39" s="328"/>
      <c r="S39" s="328"/>
      <c r="T39" s="328"/>
      <c r="U39" s="329"/>
      <c r="V39" s="319"/>
      <c r="W39" s="320"/>
      <c r="X39" s="320"/>
      <c r="Y39" s="320"/>
      <c r="Z39" s="320"/>
      <c r="AA39" s="321"/>
      <c r="AB39" s="302"/>
      <c r="AC39" s="299"/>
      <c r="AD39" s="299"/>
      <c r="AE39" s="299"/>
      <c r="AF39" s="299"/>
      <c r="AG39" s="298"/>
      <c r="AH39" s="310"/>
      <c r="AI39" s="311"/>
      <c r="AJ39" s="311"/>
      <c r="AK39" s="311"/>
      <c r="AL39" s="311"/>
      <c r="AM39" s="312"/>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250"/>
      <c r="C40" s="250"/>
      <c r="D40" s="251"/>
      <c r="E40" s="291"/>
      <c r="F40" s="292"/>
      <c r="G40" s="292"/>
      <c r="H40" s="292"/>
      <c r="I40" s="293"/>
      <c r="J40" s="330" t="str">
        <f ca="1">IF(AND('Mapa final'!$H$23="Muy Baja",'Mapa final'!$L$23="Leve"),CONCATENATE("R",'Mapa final'!$A$23),"")</f>
        <v/>
      </c>
      <c r="K40" s="328"/>
      <c r="L40" s="328" t="str">
        <f ca="1">IF(AND('Mapa final'!$H$29="Muy Baja",'Mapa final'!$L$29="Leve"),CONCATENATE("R",'Mapa final'!$A$29),"")</f>
        <v/>
      </c>
      <c r="M40" s="328"/>
      <c r="N40" s="328" t="str">
        <f ca="1">IF(AND('Mapa final'!$H$35="Muy Baja",'Mapa final'!$L$35="Leve"),CONCATENATE("R",'Mapa final'!$A$35),"")</f>
        <v/>
      </c>
      <c r="O40" s="329"/>
      <c r="P40" s="330" t="str">
        <f ca="1">IF(AND('Mapa final'!$H$23="Muy Baja",'Mapa final'!$L$23="Menor"),CONCATENATE("R",'Mapa final'!$A$23),"")</f>
        <v/>
      </c>
      <c r="Q40" s="328"/>
      <c r="R40" s="328" t="str">
        <f ca="1">IF(AND('Mapa final'!$H$29="Muy Baja",'Mapa final'!$L$29="Menor"),CONCATENATE("R",'Mapa final'!$A$29),"")</f>
        <v/>
      </c>
      <c r="S40" s="328"/>
      <c r="T40" s="328" t="str">
        <f ca="1">IF(AND('Mapa final'!$H$35="Muy Baja",'Mapa final'!$L$35="Menor"),CONCATENATE("R",'Mapa final'!$A$35),"")</f>
        <v/>
      </c>
      <c r="U40" s="329"/>
      <c r="V40" s="319" t="str">
        <f ca="1">IF(AND('Mapa final'!$H$23="Muy Baja",'Mapa final'!$L$23="Moderado"),CONCATENATE("R",'Mapa final'!$A$23),"")</f>
        <v/>
      </c>
      <c r="W40" s="320"/>
      <c r="X40" s="320" t="str">
        <f ca="1">IF(AND('Mapa final'!$H$29="Muy Baja",'Mapa final'!$L$29="Moderado"),CONCATENATE("R",'Mapa final'!$A$29),"")</f>
        <v/>
      </c>
      <c r="Y40" s="320"/>
      <c r="Z40" s="320" t="str">
        <f ca="1">IF(AND('Mapa final'!$H$35="Muy Baja",'Mapa final'!$L$35="Moderado"),CONCATENATE("R",'Mapa final'!$A$35),"")</f>
        <v/>
      </c>
      <c r="AA40" s="321"/>
      <c r="AB40" s="302" t="str">
        <f ca="1">IF(AND('Mapa final'!$H$23="Muy Baja",'Mapa final'!$L$23="Mayor"),CONCATENATE("R",'Mapa final'!$A$23),"")</f>
        <v/>
      </c>
      <c r="AC40" s="299"/>
      <c r="AD40" s="297" t="str">
        <f ca="1">IF(AND('Mapa final'!$H$29="Muy Baja",'Mapa final'!$L$29="Mayor"),CONCATENATE("R",'Mapa final'!$A$29),"")</f>
        <v/>
      </c>
      <c r="AE40" s="297"/>
      <c r="AF40" s="297" t="str">
        <f ca="1">IF(AND('Mapa final'!$H$35="Muy Baja",'Mapa final'!$L$35="Mayor"),CONCATENATE("R",'Mapa final'!$A$35),"")</f>
        <v/>
      </c>
      <c r="AG40" s="298"/>
      <c r="AH40" s="310" t="str">
        <f ca="1">IF(AND('Mapa final'!$H$23="Muy Baja",'Mapa final'!$L$23="Catastrófico"),CONCATENATE("R",'Mapa final'!$A$23),"")</f>
        <v/>
      </c>
      <c r="AI40" s="311"/>
      <c r="AJ40" s="311" t="str">
        <f ca="1">IF(AND('Mapa final'!$H$29="Muy Baja",'Mapa final'!$L$29="Catastrófico"),CONCATENATE("R",'Mapa final'!$A$29),"")</f>
        <v/>
      </c>
      <c r="AK40" s="311"/>
      <c r="AL40" s="311" t="str">
        <f ca="1">IF(AND('Mapa final'!$H$35="Muy Baja",'Mapa final'!$L$35="Catastrófico"),CONCATENATE("R",'Mapa final'!$A$35),"")</f>
        <v/>
      </c>
      <c r="AM40" s="312"/>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250"/>
      <c r="C41" s="250"/>
      <c r="D41" s="251"/>
      <c r="E41" s="291"/>
      <c r="F41" s="292"/>
      <c r="G41" s="292"/>
      <c r="H41" s="292"/>
      <c r="I41" s="293"/>
      <c r="J41" s="330"/>
      <c r="K41" s="328"/>
      <c r="L41" s="328"/>
      <c r="M41" s="328"/>
      <c r="N41" s="328"/>
      <c r="O41" s="329"/>
      <c r="P41" s="330"/>
      <c r="Q41" s="328"/>
      <c r="R41" s="328"/>
      <c r="S41" s="328"/>
      <c r="T41" s="328"/>
      <c r="U41" s="329"/>
      <c r="V41" s="319"/>
      <c r="W41" s="320"/>
      <c r="X41" s="320"/>
      <c r="Y41" s="320"/>
      <c r="Z41" s="320"/>
      <c r="AA41" s="321"/>
      <c r="AB41" s="302"/>
      <c r="AC41" s="299"/>
      <c r="AD41" s="297"/>
      <c r="AE41" s="297"/>
      <c r="AF41" s="297"/>
      <c r="AG41" s="298"/>
      <c r="AH41" s="310"/>
      <c r="AI41" s="311"/>
      <c r="AJ41" s="311"/>
      <c r="AK41" s="311"/>
      <c r="AL41" s="311"/>
      <c r="AM41" s="312"/>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250"/>
      <c r="C42" s="250"/>
      <c r="D42" s="251"/>
      <c r="E42" s="291"/>
      <c r="F42" s="292"/>
      <c r="G42" s="292"/>
      <c r="H42" s="292"/>
      <c r="I42" s="293"/>
      <c r="J42" s="330" t="str">
        <f ca="1">IF(AND('Mapa final'!$H$41="Muy Baja",'Mapa final'!$L$41="Leve"),CONCATENATE("R",'Mapa final'!$A$41),"")</f>
        <v/>
      </c>
      <c r="K42" s="328"/>
      <c r="L42" s="328" t="str">
        <f ca="1">IF(AND('Mapa final'!$H$47="Muy Baja",'Mapa final'!$L$47="Leve"),CONCATENATE("R",'Mapa final'!$A$47),"")</f>
        <v/>
      </c>
      <c r="M42" s="328"/>
      <c r="N42" s="328" t="str">
        <f ca="1">IF(AND('Mapa final'!$H$53="Muy Baja",'Mapa final'!$L$53="Leve"),CONCATENATE("R",'Mapa final'!$A$53),"")</f>
        <v/>
      </c>
      <c r="O42" s="329"/>
      <c r="P42" s="330" t="str">
        <f ca="1">IF(AND('Mapa final'!$H$41="Muy Baja",'Mapa final'!$L$41="Menor"),CONCATENATE("R",'Mapa final'!$A$41),"")</f>
        <v/>
      </c>
      <c r="Q42" s="328"/>
      <c r="R42" s="328" t="str">
        <f ca="1">IF(AND('Mapa final'!$H$47="Muy Baja",'Mapa final'!$L$47="Menor"),CONCATENATE("R",'Mapa final'!$A$47),"")</f>
        <v/>
      </c>
      <c r="S42" s="328"/>
      <c r="T42" s="328" t="str">
        <f ca="1">IF(AND('Mapa final'!$H$53="Muy Baja",'Mapa final'!$L$53="Menor"),CONCATENATE("R",'Mapa final'!$A$53),"")</f>
        <v/>
      </c>
      <c r="U42" s="329"/>
      <c r="V42" s="319" t="str">
        <f ca="1">IF(AND('Mapa final'!$H$41="Muy Baja",'Mapa final'!$L$41="Moderado"),CONCATENATE("R",'Mapa final'!$A$41),"")</f>
        <v/>
      </c>
      <c r="W42" s="320"/>
      <c r="X42" s="320" t="str">
        <f ca="1">IF(AND('Mapa final'!$H$47="Muy Baja",'Mapa final'!$L$47="Moderado"),CONCATENATE("R",'Mapa final'!$A$47),"")</f>
        <v/>
      </c>
      <c r="Y42" s="320"/>
      <c r="Z42" s="320" t="str">
        <f ca="1">IF(AND('Mapa final'!$H$53="Muy Baja",'Mapa final'!$L$53="Moderado"),CONCATENATE("R",'Mapa final'!$A$53),"")</f>
        <v/>
      </c>
      <c r="AA42" s="321"/>
      <c r="AB42" s="302" t="str">
        <f ca="1">IF(AND('Mapa final'!$H$41="Muy Baja",'Mapa final'!$L$41="Mayor"),CONCATENATE("R",'Mapa final'!$A$41),"")</f>
        <v/>
      </c>
      <c r="AC42" s="299"/>
      <c r="AD42" s="297" t="str">
        <f ca="1">IF(AND('Mapa final'!$H$47="Muy Baja",'Mapa final'!$L$47="Mayor"),CONCATENATE("R",'Mapa final'!$A$47),"")</f>
        <v/>
      </c>
      <c r="AE42" s="297"/>
      <c r="AF42" s="297" t="str">
        <f ca="1">IF(AND('Mapa final'!$H$53="Muy Baja",'Mapa final'!$L$53="Mayor"),CONCATENATE("R",'Mapa final'!$A$53),"")</f>
        <v/>
      </c>
      <c r="AG42" s="298"/>
      <c r="AH42" s="310" t="str">
        <f ca="1">IF(AND('Mapa final'!$H$41="Muy Baja",'Mapa final'!$L$41="Catastrófico"),CONCATENATE("R",'Mapa final'!$A$41),"")</f>
        <v/>
      </c>
      <c r="AI42" s="311"/>
      <c r="AJ42" s="311" t="str">
        <f ca="1">IF(AND('Mapa final'!$H$47="Muy Baja",'Mapa final'!$L$47="Catastrófico"),CONCATENATE("R",'Mapa final'!$A$47),"")</f>
        <v/>
      </c>
      <c r="AK42" s="311"/>
      <c r="AL42" s="311" t="str">
        <f ca="1">IF(AND('Mapa final'!$H$53="Muy Baja",'Mapa final'!$L$53="Catastrófico"),CONCATENATE("R",'Mapa final'!$A$53),"")</f>
        <v/>
      </c>
      <c r="AM42" s="312"/>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250"/>
      <c r="C43" s="250"/>
      <c r="D43" s="251"/>
      <c r="E43" s="291"/>
      <c r="F43" s="292"/>
      <c r="G43" s="292"/>
      <c r="H43" s="292"/>
      <c r="I43" s="293"/>
      <c r="J43" s="330"/>
      <c r="K43" s="328"/>
      <c r="L43" s="328"/>
      <c r="M43" s="328"/>
      <c r="N43" s="328"/>
      <c r="O43" s="329"/>
      <c r="P43" s="330"/>
      <c r="Q43" s="328"/>
      <c r="R43" s="328"/>
      <c r="S43" s="328"/>
      <c r="T43" s="328"/>
      <c r="U43" s="329"/>
      <c r="V43" s="319"/>
      <c r="W43" s="320"/>
      <c r="X43" s="320"/>
      <c r="Y43" s="320"/>
      <c r="Z43" s="320"/>
      <c r="AA43" s="321"/>
      <c r="AB43" s="302"/>
      <c r="AC43" s="299"/>
      <c r="AD43" s="297"/>
      <c r="AE43" s="297"/>
      <c r="AF43" s="297"/>
      <c r="AG43" s="298"/>
      <c r="AH43" s="310"/>
      <c r="AI43" s="311"/>
      <c r="AJ43" s="311"/>
      <c r="AK43" s="311"/>
      <c r="AL43" s="311"/>
      <c r="AM43" s="312"/>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250"/>
      <c r="C44" s="250"/>
      <c r="D44" s="251"/>
      <c r="E44" s="291"/>
      <c r="F44" s="292"/>
      <c r="G44" s="292"/>
      <c r="H44" s="292"/>
      <c r="I44" s="293"/>
      <c r="J44" s="330" t="str">
        <f ca="1">IF(AND('Mapa final'!$H$59="Muy Baja",'Mapa final'!$L$59="Leve"),CONCATENATE("R",'Mapa final'!$A$59),"")</f>
        <v/>
      </c>
      <c r="K44" s="328"/>
      <c r="L44" s="328" t="str">
        <f>IF(AND('Mapa final'!$H$65="Muy Baja",'Mapa final'!$L$65="Leve"),CONCATENATE("R",'Mapa final'!$A$65),"")</f>
        <v/>
      </c>
      <c r="M44" s="328"/>
      <c r="N44" s="328" t="str">
        <f>IF(AND('Mapa final'!$H$71="Muy Baja",'Mapa final'!$L$71="Leve"),CONCATENATE("R",'Mapa final'!$A$71),"")</f>
        <v/>
      </c>
      <c r="O44" s="329"/>
      <c r="P44" s="330" t="str">
        <f ca="1">IF(AND('Mapa final'!$H$59="Muy Baja",'Mapa final'!$L$59="Menor"),CONCATENATE("R",'Mapa final'!$A$59),"")</f>
        <v/>
      </c>
      <c r="Q44" s="328"/>
      <c r="R44" s="328" t="str">
        <f>IF(AND('Mapa final'!$H$65="Muy Baja",'Mapa final'!$L$65="Menor"),CONCATENATE("R",'Mapa final'!$A$65),"")</f>
        <v/>
      </c>
      <c r="S44" s="328"/>
      <c r="T44" s="328" t="str">
        <f>IF(AND('Mapa final'!$H$71="Muy Baja",'Mapa final'!$L$71="Menor"),CONCATENATE("R",'Mapa final'!$A$71),"")</f>
        <v/>
      </c>
      <c r="U44" s="329"/>
      <c r="V44" s="319" t="str">
        <f ca="1">IF(AND('Mapa final'!$H$59="Muy Baja",'Mapa final'!$L$59="Moderado"),CONCATENATE("R",'Mapa final'!$A$59),"")</f>
        <v/>
      </c>
      <c r="W44" s="320"/>
      <c r="X44" s="320" t="str">
        <f>IF(AND('Mapa final'!$H$65="Muy Baja",'Mapa final'!$L$65="Moderado"),CONCATENATE("R",'Mapa final'!$A$65),"")</f>
        <v/>
      </c>
      <c r="Y44" s="320"/>
      <c r="Z44" s="320" t="str">
        <f>IF(AND('Mapa final'!$H$71="Muy Baja",'Mapa final'!$L$71="Moderado"),CONCATENATE("R",'Mapa final'!$A$71),"")</f>
        <v/>
      </c>
      <c r="AA44" s="321"/>
      <c r="AB44" s="302" t="str">
        <f ca="1">IF(AND('Mapa final'!$H$59="Muy Baja",'Mapa final'!$L$59="Mayor"),CONCATENATE("R",'Mapa final'!$A$59),"")</f>
        <v/>
      </c>
      <c r="AC44" s="299"/>
      <c r="AD44" s="297" t="str">
        <f>IF(AND('Mapa final'!$H$65="Muy Baja",'Mapa final'!$L$65="Mayor"),CONCATENATE("R",'Mapa final'!$A$65),"")</f>
        <v/>
      </c>
      <c r="AE44" s="297"/>
      <c r="AF44" s="297" t="str">
        <f>IF(AND('Mapa final'!$H$71="Muy Baja",'Mapa final'!$L$71="Mayor"),CONCATENATE("R",'Mapa final'!$A$71),"")</f>
        <v/>
      </c>
      <c r="AG44" s="298"/>
      <c r="AH44" s="310" t="str">
        <f ca="1">IF(AND('Mapa final'!$H$59="Muy Baja",'Mapa final'!$L$59="Catastrófico"),CONCATENATE("R",'Mapa final'!$A$59),"")</f>
        <v/>
      </c>
      <c r="AI44" s="311"/>
      <c r="AJ44" s="311" t="str">
        <f>IF(AND('Mapa final'!$H$65="Muy Baja",'Mapa final'!$L$65="Catastrófico"),CONCATENATE("R",'Mapa final'!$A$65),"")</f>
        <v/>
      </c>
      <c r="AK44" s="311"/>
      <c r="AL44" s="311" t="str">
        <f>IF(AND('Mapa final'!$H$71="Muy Baja",'Mapa final'!$L$71="Catastrófico"),CONCATENATE("R",'Mapa final'!$A$71),"")</f>
        <v/>
      </c>
      <c r="AM44" s="312"/>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250"/>
      <c r="C45" s="250"/>
      <c r="D45" s="251"/>
      <c r="E45" s="294"/>
      <c r="F45" s="295"/>
      <c r="G45" s="295"/>
      <c r="H45" s="295"/>
      <c r="I45" s="296"/>
      <c r="J45" s="331"/>
      <c r="K45" s="332"/>
      <c r="L45" s="332"/>
      <c r="M45" s="332"/>
      <c r="N45" s="332"/>
      <c r="O45" s="333"/>
      <c r="P45" s="331"/>
      <c r="Q45" s="332"/>
      <c r="R45" s="332"/>
      <c r="S45" s="332"/>
      <c r="T45" s="332"/>
      <c r="U45" s="333"/>
      <c r="V45" s="322"/>
      <c r="W45" s="323"/>
      <c r="X45" s="323"/>
      <c r="Y45" s="323"/>
      <c r="Z45" s="323"/>
      <c r="AA45" s="324"/>
      <c r="AB45" s="307"/>
      <c r="AC45" s="308"/>
      <c r="AD45" s="308"/>
      <c r="AE45" s="308"/>
      <c r="AF45" s="308"/>
      <c r="AG45" s="309"/>
      <c r="AH45" s="313"/>
      <c r="AI45" s="314"/>
      <c r="AJ45" s="314"/>
      <c r="AK45" s="314"/>
      <c r="AL45" s="314"/>
      <c r="AM45" s="315"/>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288" t="s">
        <v>112</v>
      </c>
      <c r="K46" s="289"/>
      <c r="L46" s="289"/>
      <c r="M46" s="289"/>
      <c r="N46" s="289"/>
      <c r="O46" s="290"/>
      <c r="P46" s="288" t="s">
        <v>111</v>
      </c>
      <c r="Q46" s="289"/>
      <c r="R46" s="289"/>
      <c r="S46" s="289"/>
      <c r="T46" s="289"/>
      <c r="U46" s="290"/>
      <c r="V46" s="288" t="s">
        <v>110</v>
      </c>
      <c r="W46" s="289"/>
      <c r="X46" s="289"/>
      <c r="Y46" s="289"/>
      <c r="Z46" s="289"/>
      <c r="AA46" s="290"/>
      <c r="AB46" s="288" t="s">
        <v>109</v>
      </c>
      <c r="AC46" s="306"/>
      <c r="AD46" s="289"/>
      <c r="AE46" s="289"/>
      <c r="AF46" s="289"/>
      <c r="AG46" s="290"/>
      <c r="AH46" s="288" t="s">
        <v>108</v>
      </c>
      <c r="AI46" s="289"/>
      <c r="AJ46" s="289"/>
      <c r="AK46" s="289"/>
      <c r="AL46" s="289"/>
      <c r="AM46" s="29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291"/>
      <c r="K47" s="292"/>
      <c r="L47" s="292"/>
      <c r="M47" s="292"/>
      <c r="N47" s="292"/>
      <c r="O47" s="293"/>
      <c r="P47" s="291"/>
      <c r="Q47" s="292"/>
      <c r="R47" s="292"/>
      <c r="S47" s="292"/>
      <c r="T47" s="292"/>
      <c r="U47" s="293"/>
      <c r="V47" s="291"/>
      <c r="W47" s="292"/>
      <c r="X47" s="292"/>
      <c r="Y47" s="292"/>
      <c r="Z47" s="292"/>
      <c r="AA47" s="293"/>
      <c r="AB47" s="291"/>
      <c r="AC47" s="292"/>
      <c r="AD47" s="292"/>
      <c r="AE47" s="292"/>
      <c r="AF47" s="292"/>
      <c r="AG47" s="293"/>
      <c r="AH47" s="291"/>
      <c r="AI47" s="292"/>
      <c r="AJ47" s="292"/>
      <c r="AK47" s="292"/>
      <c r="AL47" s="292"/>
      <c r="AM47" s="29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291"/>
      <c r="K48" s="292"/>
      <c r="L48" s="292"/>
      <c r="M48" s="292"/>
      <c r="N48" s="292"/>
      <c r="O48" s="293"/>
      <c r="P48" s="291"/>
      <c r="Q48" s="292"/>
      <c r="R48" s="292"/>
      <c r="S48" s="292"/>
      <c r="T48" s="292"/>
      <c r="U48" s="293"/>
      <c r="V48" s="291"/>
      <c r="W48" s="292"/>
      <c r="X48" s="292"/>
      <c r="Y48" s="292"/>
      <c r="Z48" s="292"/>
      <c r="AA48" s="293"/>
      <c r="AB48" s="291"/>
      <c r="AC48" s="292"/>
      <c r="AD48" s="292"/>
      <c r="AE48" s="292"/>
      <c r="AF48" s="292"/>
      <c r="AG48" s="293"/>
      <c r="AH48" s="291"/>
      <c r="AI48" s="292"/>
      <c r="AJ48" s="292"/>
      <c r="AK48" s="292"/>
      <c r="AL48" s="292"/>
      <c r="AM48" s="29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291"/>
      <c r="K49" s="292"/>
      <c r="L49" s="292"/>
      <c r="M49" s="292"/>
      <c r="N49" s="292"/>
      <c r="O49" s="293"/>
      <c r="P49" s="291"/>
      <c r="Q49" s="292"/>
      <c r="R49" s="292"/>
      <c r="S49" s="292"/>
      <c r="T49" s="292"/>
      <c r="U49" s="293"/>
      <c r="V49" s="291"/>
      <c r="W49" s="292"/>
      <c r="X49" s="292"/>
      <c r="Y49" s="292"/>
      <c r="Z49" s="292"/>
      <c r="AA49" s="293"/>
      <c r="AB49" s="291"/>
      <c r="AC49" s="292"/>
      <c r="AD49" s="292"/>
      <c r="AE49" s="292"/>
      <c r="AF49" s="292"/>
      <c r="AG49" s="293"/>
      <c r="AH49" s="291"/>
      <c r="AI49" s="292"/>
      <c r="AJ49" s="292"/>
      <c r="AK49" s="292"/>
      <c r="AL49" s="292"/>
      <c r="AM49" s="29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291"/>
      <c r="K50" s="292"/>
      <c r="L50" s="292"/>
      <c r="M50" s="292"/>
      <c r="N50" s="292"/>
      <c r="O50" s="293"/>
      <c r="P50" s="291"/>
      <c r="Q50" s="292"/>
      <c r="R50" s="292"/>
      <c r="S50" s="292"/>
      <c r="T50" s="292"/>
      <c r="U50" s="293"/>
      <c r="V50" s="291"/>
      <c r="W50" s="292"/>
      <c r="X50" s="292"/>
      <c r="Y50" s="292"/>
      <c r="Z50" s="292"/>
      <c r="AA50" s="293"/>
      <c r="AB50" s="291"/>
      <c r="AC50" s="292"/>
      <c r="AD50" s="292"/>
      <c r="AE50" s="292"/>
      <c r="AF50" s="292"/>
      <c r="AG50" s="293"/>
      <c r="AH50" s="291"/>
      <c r="AI50" s="292"/>
      <c r="AJ50" s="292"/>
      <c r="AK50" s="292"/>
      <c r="AL50" s="292"/>
      <c r="AM50" s="29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294"/>
      <c r="K51" s="295"/>
      <c r="L51" s="295"/>
      <c r="M51" s="295"/>
      <c r="N51" s="295"/>
      <c r="O51" s="296"/>
      <c r="P51" s="294"/>
      <c r="Q51" s="295"/>
      <c r="R51" s="295"/>
      <c r="S51" s="295"/>
      <c r="T51" s="295"/>
      <c r="U51" s="296"/>
      <c r="V51" s="294"/>
      <c r="W51" s="295"/>
      <c r="X51" s="295"/>
      <c r="Y51" s="295"/>
      <c r="Z51" s="295"/>
      <c r="AA51" s="296"/>
      <c r="AB51" s="294"/>
      <c r="AC51" s="295"/>
      <c r="AD51" s="295"/>
      <c r="AE51" s="295"/>
      <c r="AF51" s="295"/>
      <c r="AG51" s="296"/>
      <c r="AH51" s="294"/>
      <c r="AI51" s="295"/>
      <c r="AJ51" s="295"/>
      <c r="AK51" s="295"/>
      <c r="AL51" s="295"/>
      <c r="AM51" s="29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64" t="s">
        <v>160</v>
      </c>
      <c r="C2" s="365"/>
      <c r="D2" s="365"/>
      <c r="E2" s="365"/>
      <c r="F2" s="365"/>
      <c r="G2" s="365"/>
      <c r="H2" s="365"/>
      <c r="I2" s="365"/>
      <c r="J2" s="304" t="s">
        <v>2</v>
      </c>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65"/>
      <c r="C3" s="365"/>
      <c r="D3" s="365"/>
      <c r="E3" s="365"/>
      <c r="F3" s="365"/>
      <c r="G3" s="365"/>
      <c r="H3" s="365"/>
      <c r="I3" s="365"/>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65"/>
      <c r="C4" s="365"/>
      <c r="D4" s="365"/>
      <c r="E4" s="365"/>
      <c r="F4" s="365"/>
      <c r="G4" s="365"/>
      <c r="H4" s="365"/>
      <c r="I4" s="365"/>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250" t="s">
        <v>4</v>
      </c>
      <c r="C6" s="250"/>
      <c r="D6" s="251"/>
      <c r="E6" s="347" t="s">
        <v>116</v>
      </c>
      <c r="F6" s="348"/>
      <c r="G6" s="348"/>
      <c r="H6" s="348"/>
      <c r="I6" s="366"/>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55" t="s">
        <v>79</v>
      </c>
      <c r="AP6" s="356"/>
      <c r="AQ6" s="356"/>
      <c r="AR6" s="356"/>
      <c r="AS6" s="356"/>
      <c r="AT6" s="35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250"/>
      <c r="C7" s="250"/>
      <c r="D7" s="251"/>
      <c r="E7" s="351"/>
      <c r="F7" s="352"/>
      <c r="G7" s="352"/>
      <c r="H7" s="352"/>
      <c r="I7" s="367"/>
      <c r="J7" s="52" t="str">
        <f>IF(AND('Mapa final'!$Y$11="Muy Alta",'Mapa final'!$AA$11="Leve"),CONCATENATE("R2C",'Mapa final'!$O$11),"")</f>
        <v/>
      </c>
      <c r="K7" s="53" t="str">
        <f>IF(AND('Mapa final'!$Y$12="Muy Alta",'Mapa final'!$AA$12="Leve"),CONCATENATE("R2C",'Mapa final'!$O$12),"")</f>
        <v/>
      </c>
      <c r="L7" s="53" t="str">
        <f>IF(AND('Mapa final'!$Y$13="Muy Alta",'Mapa final'!$AA$13="Leve"),CONCATENATE("R2C",'Mapa final'!$O$13),"")</f>
        <v/>
      </c>
      <c r="M7" s="53" t="str">
        <f>IF(AND('Mapa final'!$Y$14="Muy Alta",'Mapa final'!$AA$14="Leve"),CONCATENATE("R2C",'Mapa final'!$O$14),"")</f>
        <v/>
      </c>
      <c r="N7" s="53" t="str">
        <f>IF(AND('Mapa final'!$Y$15="Muy Alta",'Mapa final'!$AA$15="Leve"),CONCATENATE("R2C",'Mapa final'!$O$15),"")</f>
        <v/>
      </c>
      <c r="O7" s="54" t="str">
        <f>IF(AND('Mapa final'!$Y$16="Muy Alta",'Mapa final'!$AA$16="Leve"),CONCATENATE("R2C",'Mapa final'!$O$16),"")</f>
        <v/>
      </c>
      <c r="P7" s="52" t="str">
        <f>IF(AND('Mapa final'!$Y$11="Muy Alta",'Mapa final'!$AA$11="Menor"),CONCATENATE("R2C",'Mapa final'!$O$11),"")</f>
        <v/>
      </c>
      <c r="Q7" s="53" t="str">
        <f>IF(AND('Mapa final'!$Y$12="Muy Alta",'Mapa final'!$AA$12="Menor"),CONCATENATE("R2C",'Mapa final'!$O$12),"")</f>
        <v/>
      </c>
      <c r="R7" s="53" t="str">
        <f>IF(AND('Mapa final'!$Y$13="Muy Alta",'Mapa final'!$AA$13="Menor"),CONCATENATE("R2C",'Mapa final'!$O$13),"")</f>
        <v/>
      </c>
      <c r="S7" s="53" t="str">
        <f>IF(AND('Mapa final'!$Y$14="Muy Alta",'Mapa final'!$AA$14="Menor"),CONCATENATE("R2C",'Mapa final'!$O$14),"")</f>
        <v/>
      </c>
      <c r="T7" s="53" t="str">
        <f>IF(AND('Mapa final'!$Y$15="Muy Alta",'Mapa final'!$AA$15="Menor"),CONCATENATE("R2C",'Mapa final'!$O$15),"")</f>
        <v/>
      </c>
      <c r="U7" s="54" t="str">
        <f>IF(AND('Mapa final'!$Y$16="Muy Alta",'Mapa final'!$AA$16="Menor"),CONCATENATE("R2C",'Mapa final'!$O$16),"")</f>
        <v/>
      </c>
      <c r="V7" s="52" t="str">
        <f>IF(AND('Mapa final'!$Y$11="Muy Alta",'Mapa final'!$AA$11="Moderado"),CONCATENATE("R2C",'Mapa final'!$O$11),"")</f>
        <v/>
      </c>
      <c r="W7" s="53" t="str">
        <f>IF(AND('Mapa final'!$Y$12="Muy Alta",'Mapa final'!$AA$12="Moderado"),CONCATENATE("R2C",'Mapa final'!$O$12),"")</f>
        <v/>
      </c>
      <c r="X7" s="53" t="str">
        <f>IF(AND('Mapa final'!$Y$13="Muy Alta",'Mapa final'!$AA$13="Moderado"),CONCATENATE("R2C",'Mapa final'!$O$13),"")</f>
        <v/>
      </c>
      <c r="Y7" s="53" t="str">
        <f>IF(AND('Mapa final'!$Y$14="Muy Alta",'Mapa final'!$AA$14="Moderado"),CONCATENATE("R2C",'Mapa final'!$O$14),"")</f>
        <v/>
      </c>
      <c r="Z7" s="53" t="str">
        <f>IF(AND('Mapa final'!$Y$15="Muy Alta",'Mapa final'!$AA$15="Moderado"),CONCATENATE("R2C",'Mapa final'!$O$15),"")</f>
        <v/>
      </c>
      <c r="AA7" s="54" t="str">
        <f>IF(AND('Mapa final'!$Y$16="Muy Alta",'Mapa final'!$AA$16="Moderado"),CONCATENATE("R2C",'Mapa final'!$O$16),"")</f>
        <v/>
      </c>
      <c r="AB7" s="52" t="str">
        <f>IF(AND('Mapa final'!$Y$11="Muy Alta",'Mapa final'!$AA$11="Mayor"),CONCATENATE("R2C",'Mapa final'!$O$11),"")</f>
        <v/>
      </c>
      <c r="AC7" s="53" t="str">
        <f>IF(AND('Mapa final'!$Y$12="Muy Alta",'Mapa final'!$AA$12="Mayor"),CONCATENATE("R2C",'Mapa final'!$O$12),"")</f>
        <v/>
      </c>
      <c r="AD7" s="53" t="str">
        <f>IF(AND('Mapa final'!$Y$13="Muy Alta",'Mapa final'!$AA$13="Mayor"),CONCATENATE("R2C",'Mapa final'!$O$13),"")</f>
        <v/>
      </c>
      <c r="AE7" s="53" t="str">
        <f>IF(AND('Mapa final'!$Y$14="Muy Alta",'Mapa final'!$AA$14="Mayor"),CONCATENATE("R2C",'Mapa final'!$O$14),"")</f>
        <v/>
      </c>
      <c r="AF7" s="53" t="str">
        <f>IF(AND('Mapa final'!$Y$15="Muy Alta",'Mapa final'!$AA$15="Mayor"),CONCATENATE("R2C",'Mapa final'!$O$15),"")</f>
        <v/>
      </c>
      <c r="AG7" s="54" t="str">
        <f>IF(AND('Mapa final'!$Y$16="Muy Alta",'Mapa final'!$AA$16="Mayor"),CONCATENATE("R2C",'Mapa final'!$O$16),"")</f>
        <v/>
      </c>
      <c r="AH7" s="55" t="str">
        <f>IF(AND('Mapa final'!$Y$11="Muy Alta",'Mapa final'!$AA$11="Catastrófico"),CONCATENATE("R2C",'Mapa final'!$O$11),"")</f>
        <v/>
      </c>
      <c r="AI7" s="56" t="str">
        <f>IF(AND('Mapa final'!$Y$12="Muy Alta",'Mapa final'!$AA$12="Catastrófico"),CONCATENATE("R2C",'Mapa final'!$O$12),"")</f>
        <v/>
      </c>
      <c r="AJ7" s="56" t="str">
        <f>IF(AND('Mapa final'!$Y$13="Muy Alta",'Mapa final'!$AA$13="Catastrófico"),CONCATENATE("R2C",'Mapa final'!$O$13),"")</f>
        <v/>
      </c>
      <c r="AK7" s="56" t="str">
        <f>IF(AND('Mapa final'!$Y$14="Muy Alta",'Mapa final'!$AA$14="Catastrófico"),CONCATENATE("R2C",'Mapa final'!$O$14),"")</f>
        <v/>
      </c>
      <c r="AL7" s="56" t="str">
        <f>IF(AND('Mapa final'!$Y$15="Muy Alta",'Mapa final'!$AA$15="Catastrófico"),CONCATENATE("R2C",'Mapa final'!$O$15),"")</f>
        <v/>
      </c>
      <c r="AM7" s="57" t="str">
        <f>IF(AND('Mapa final'!$Y$16="Muy Alta",'Mapa final'!$AA$16="Catastrófico"),CONCATENATE("R2C",'Mapa final'!$O$16),"")</f>
        <v/>
      </c>
      <c r="AN7" s="84"/>
      <c r="AO7" s="358"/>
      <c r="AP7" s="359"/>
      <c r="AQ7" s="359"/>
      <c r="AR7" s="359"/>
      <c r="AS7" s="359"/>
      <c r="AT7" s="36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250"/>
      <c r="C8" s="250"/>
      <c r="D8" s="251"/>
      <c r="E8" s="351"/>
      <c r="F8" s="352"/>
      <c r="G8" s="352"/>
      <c r="H8" s="352"/>
      <c r="I8" s="367"/>
      <c r="J8" s="52" t="str">
        <f>IF(AND('Mapa final'!$Y$17="Muy Alta",'Mapa final'!$AA$17="Leve"),CONCATENATE("R3C",'Mapa final'!$O$17),"")</f>
        <v/>
      </c>
      <c r="K8" s="53" t="str">
        <f>IF(AND('Mapa final'!$Y$18="Muy Alta",'Mapa final'!$AA$18="Leve"),CONCATENATE("R3C",'Mapa final'!$O$18),"")</f>
        <v/>
      </c>
      <c r="L8" s="53" t="str">
        <f>IF(AND('Mapa final'!$Y$19="Muy Alta",'Mapa final'!$AA$19="Leve"),CONCATENATE("R3C",'Mapa final'!$O$19),"")</f>
        <v/>
      </c>
      <c r="M8" s="53" t="str">
        <f>IF(AND('Mapa final'!$Y$20="Muy Alta",'Mapa final'!$AA$20="Leve"),CONCATENATE("R3C",'Mapa final'!$O$20),"")</f>
        <v/>
      </c>
      <c r="N8" s="53" t="str">
        <f>IF(AND('Mapa final'!$Y$21="Muy Alta",'Mapa final'!$AA$21="Leve"),CONCATENATE("R3C",'Mapa final'!$O$21),"")</f>
        <v/>
      </c>
      <c r="O8" s="54" t="str">
        <f>IF(AND('Mapa final'!$Y$22="Muy Alta",'Mapa final'!$AA$22="Leve"),CONCATENATE("R3C",'Mapa final'!$O$22),"")</f>
        <v/>
      </c>
      <c r="P8" s="52" t="str">
        <f>IF(AND('Mapa final'!$Y$17="Muy Alta",'Mapa final'!$AA$17="Menor"),CONCATENATE("R3C",'Mapa final'!$O$17),"")</f>
        <v/>
      </c>
      <c r="Q8" s="53" t="str">
        <f>IF(AND('Mapa final'!$Y$18="Muy Alta",'Mapa final'!$AA$18="Menor"),CONCATENATE("R3C",'Mapa final'!$O$18),"")</f>
        <v/>
      </c>
      <c r="R8" s="53" t="str">
        <f>IF(AND('Mapa final'!$Y$19="Muy Alta",'Mapa final'!$AA$19="Menor"),CONCATENATE("R3C",'Mapa final'!$O$19),"")</f>
        <v/>
      </c>
      <c r="S8" s="53" t="str">
        <f>IF(AND('Mapa final'!$Y$20="Muy Alta",'Mapa final'!$AA$20="Menor"),CONCATENATE("R3C",'Mapa final'!$O$20),"")</f>
        <v/>
      </c>
      <c r="T8" s="53" t="str">
        <f>IF(AND('Mapa final'!$Y$21="Muy Alta",'Mapa final'!$AA$21="Menor"),CONCATENATE("R3C",'Mapa final'!$O$21),"")</f>
        <v/>
      </c>
      <c r="U8" s="54" t="str">
        <f>IF(AND('Mapa final'!$Y$22="Muy Alta",'Mapa final'!$AA$22="Menor"),CONCATENATE("R3C",'Mapa final'!$O$22),"")</f>
        <v/>
      </c>
      <c r="V8" s="52" t="str">
        <f>IF(AND('Mapa final'!$Y$17="Muy Alta",'Mapa final'!$AA$17="Moderado"),CONCATENATE("R3C",'Mapa final'!$O$17),"")</f>
        <v/>
      </c>
      <c r="W8" s="53" t="str">
        <f>IF(AND('Mapa final'!$Y$18="Muy Alta",'Mapa final'!$AA$18="Moderado"),CONCATENATE("R3C",'Mapa final'!$O$18),"")</f>
        <v/>
      </c>
      <c r="X8" s="53" t="str">
        <f>IF(AND('Mapa final'!$Y$19="Muy Alta",'Mapa final'!$AA$19="Moderado"),CONCATENATE("R3C",'Mapa final'!$O$19),"")</f>
        <v/>
      </c>
      <c r="Y8" s="53" t="str">
        <f>IF(AND('Mapa final'!$Y$20="Muy Alta",'Mapa final'!$AA$20="Moderado"),CONCATENATE("R3C",'Mapa final'!$O$20),"")</f>
        <v/>
      </c>
      <c r="Z8" s="53" t="str">
        <f>IF(AND('Mapa final'!$Y$21="Muy Alta",'Mapa final'!$AA$21="Moderado"),CONCATENATE("R3C",'Mapa final'!$O$21),"")</f>
        <v/>
      </c>
      <c r="AA8" s="54" t="str">
        <f>IF(AND('Mapa final'!$Y$22="Muy Alta",'Mapa final'!$AA$22="Moderado"),CONCATENATE("R3C",'Mapa final'!$O$22),"")</f>
        <v/>
      </c>
      <c r="AB8" s="52" t="str">
        <f>IF(AND('Mapa final'!$Y$17="Muy Alta",'Mapa final'!$AA$17="Mayor"),CONCATENATE("R3C",'Mapa final'!$O$17),"")</f>
        <v/>
      </c>
      <c r="AC8" s="53" t="str">
        <f>IF(AND('Mapa final'!$Y$18="Muy Alta",'Mapa final'!$AA$18="Mayor"),CONCATENATE("R3C",'Mapa final'!$O$18),"")</f>
        <v/>
      </c>
      <c r="AD8" s="53" t="str">
        <f>IF(AND('Mapa final'!$Y$19="Muy Alta",'Mapa final'!$AA$19="Mayor"),CONCATENATE("R3C",'Mapa final'!$O$19),"")</f>
        <v/>
      </c>
      <c r="AE8" s="53" t="str">
        <f>IF(AND('Mapa final'!$Y$20="Muy Alta",'Mapa final'!$AA$20="Mayor"),CONCATENATE("R3C",'Mapa final'!$O$20),"")</f>
        <v/>
      </c>
      <c r="AF8" s="53" t="str">
        <f>IF(AND('Mapa final'!$Y$21="Muy Alta",'Mapa final'!$AA$21="Mayor"),CONCATENATE("R3C",'Mapa final'!$O$21),"")</f>
        <v/>
      </c>
      <c r="AG8" s="54" t="str">
        <f>IF(AND('Mapa final'!$Y$22="Muy Alta",'Mapa final'!$AA$22="Mayor"),CONCATENATE("R3C",'Mapa final'!$O$22),"")</f>
        <v/>
      </c>
      <c r="AH8" s="55" t="str">
        <f>IF(AND('Mapa final'!$Y$17="Muy Alta",'Mapa final'!$AA$17="Catastrófico"),CONCATENATE("R3C",'Mapa final'!$O$17),"")</f>
        <v/>
      </c>
      <c r="AI8" s="56" t="str">
        <f>IF(AND('Mapa final'!$Y$18="Muy Alta",'Mapa final'!$AA$18="Catastrófico"),CONCATENATE("R3C",'Mapa final'!$O$18),"")</f>
        <v/>
      </c>
      <c r="AJ8" s="56" t="str">
        <f>IF(AND('Mapa final'!$Y$19="Muy Alta",'Mapa final'!$AA$19="Catastrófico"),CONCATENATE("R3C",'Mapa final'!$O$19),"")</f>
        <v/>
      </c>
      <c r="AK8" s="56" t="str">
        <f>IF(AND('Mapa final'!$Y$20="Muy Alta",'Mapa final'!$AA$20="Catastrófico"),CONCATENATE("R3C",'Mapa final'!$O$20),"")</f>
        <v/>
      </c>
      <c r="AL8" s="56" t="str">
        <f>IF(AND('Mapa final'!$Y$21="Muy Alta",'Mapa final'!$AA$21="Catastrófico"),CONCATENATE("R3C",'Mapa final'!$O$21),"")</f>
        <v/>
      </c>
      <c r="AM8" s="57" t="str">
        <f>IF(AND('Mapa final'!$Y$22="Muy Alta",'Mapa final'!$AA$22="Catastrófico"),CONCATENATE("R3C",'Mapa final'!$O$22),"")</f>
        <v/>
      </c>
      <c r="AN8" s="84"/>
      <c r="AO8" s="358"/>
      <c r="AP8" s="359"/>
      <c r="AQ8" s="359"/>
      <c r="AR8" s="359"/>
      <c r="AS8" s="359"/>
      <c r="AT8" s="36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250"/>
      <c r="C9" s="250"/>
      <c r="D9" s="251"/>
      <c r="E9" s="351"/>
      <c r="F9" s="352"/>
      <c r="G9" s="352"/>
      <c r="H9" s="352"/>
      <c r="I9" s="367"/>
      <c r="J9" s="52" t="str">
        <f>IF(AND('Mapa final'!$Y$23="Muy Alta",'Mapa final'!$AA$23="Leve"),CONCATENATE("R4C",'Mapa final'!$O$23),"")</f>
        <v/>
      </c>
      <c r="K9" s="53" t="str">
        <f>IF(AND('Mapa final'!$Y$24="Muy Alta",'Mapa final'!$AA$24="Leve"),CONCATENATE("R4C",'Mapa final'!$O$24),"")</f>
        <v/>
      </c>
      <c r="L9" s="58" t="str">
        <f>IF(AND('Mapa final'!$Y$25="Muy Alta",'Mapa final'!$AA$25="Leve"),CONCATENATE("R4C",'Mapa final'!$O$25),"")</f>
        <v/>
      </c>
      <c r="M9" s="58" t="str">
        <f>IF(AND('Mapa final'!$Y$26="Muy Alta",'Mapa final'!$AA$26="Leve"),CONCATENATE("R4C",'Mapa final'!$O$26),"")</f>
        <v/>
      </c>
      <c r="N9" s="58" t="str">
        <f>IF(AND('Mapa final'!$Y$27="Muy Alta",'Mapa final'!$AA$27="Leve"),CONCATENATE("R4C",'Mapa final'!$O$27),"")</f>
        <v/>
      </c>
      <c r="O9" s="54" t="str">
        <f>IF(AND('Mapa final'!$Y$28="Muy Alta",'Mapa final'!$AA$28="Leve"),CONCATENATE("R4C",'Mapa final'!$O$28),"")</f>
        <v/>
      </c>
      <c r="P9" s="52" t="str">
        <f>IF(AND('Mapa final'!$Y$23="Muy Alta",'Mapa final'!$AA$23="Menor"),CONCATENATE("R4C",'Mapa final'!$O$23),"")</f>
        <v/>
      </c>
      <c r="Q9" s="53" t="str">
        <f>IF(AND('Mapa final'!$Y$24="Muy Alta",'Mapa final'!$AA$24="Menor"),CONCATENATE("R4C",'Mapa final'!$O$24),"")</f>
        <v/>
      </c>
      <c r="R9" s="58" t="str">
        <f>IF(AND('Mapa final'!$Y$25="Muy Alta",'Mapa final'!$AA$25="Menor"),CONCATENATE("R4C",'Mapa final'!$O$25),"")</f>
        <v/>
      </c>
      <c r="S9" s="58" t="str">
        <f>IF(AND('Mapa final'!$Y$26="Muy Alta",'Mapa final'!$AA$26="Menor"),CONCATENATE("R4C",'Mapa final'!$O$26),"")</f>
        <v/>
      </c>
      <c r="T9" s="58" t="str">
        <f>IF(AND('Mapa final'!$Y$27="Muy Alta",'Mapa final'!$AA$27="Menor"),CONCATENATE("R4C",'Mapa final'!$O$27),"")</f>
        <v/>
      </c>
      <c r="U9" s="54" t="str">
        <f>IF(AND('Mapa final'!$Y$28="Muy Alta",'Mapa final'!$AA$28="Menor"),CONCATENATE("R4C",'Mapa final'!$O$28),"")</f>
        <v/>
      </c>
      <c r="V9" s="52" t="str">
        <f>IF(AND('Mapa final'!$Y$23="Muy Alta",'Mapa final'!$AA$23="Moderado"),CONCATENATE("R4C",'Mapa final'!$O$23),"")</f>
        <v/>
      </c>
      <c r="W9" s="53" t="str">
        <f>IF(AND('Mapa final'!$Y$24="Muy Alta",'Mapa final'!$AA$24="Moderado"),CONCATENATE("R4C",'Mapa final'!$O$24),"")</f>
        <v/>
      </c>
      <c r="X9" s="58" t="str">
        <f>IF(AND('Mapa final'!$Y$25="Muy Alta",'Mapa final'!$AA$25="Moderado"),CONCATENATE("R4C",'Mapa final'!$O$25),"")</f>
        <v/>
      </c>
      <c r="Y9" s="58" t="str">
        <f>IF(AND('Mapa final'!$Y$26="Muy Alta",'Mapa final'!$AA$26="Moderado"),CONCATENATE("R4C",'Mapa final'!$O$26),"")</f>
        <v/>
      </c>
      <c r="Z9" s="58" t="str">
        <f>IF(AND('Mapa final'!$Y$27="Muy Alta",'Mapa final'!$AA$27="Moderado"),CONCATENATE("R4C",'Mapa final'!$O$27),"")</f>
        <v/>
      </c>
      <c r="AA9" s="54" t="str">
        <f>IF(AND('Mapa final'!$Y$28="Muy Alta",'Mapa final'!$AA$28="Moderado"),CONCATENATE("R4C",'Mapa final'!$O$28),"")</f>
        <v/>
      </c>
      <c r="AB9" s="52" t="str">
        <f>IF(AND('Mapa final'!$Y$23="Muy Alta",'Mapa final'!$AA$23="Mayor"),CONCATENATE("R4C",'Mapa final'!$O$23),"")</f>
        <v/>
      </c>
      <c r="AC9" s="53" t="str">
        <f>IF(AND('Mapa final'!$Y$24="Muy Alta",'Mapa final'!$AA$24="Mayor"),CONCATENATE("R4C",'Mapa final'!$O$24),"")</f>
        <v/>
      </c>
      <c r="AD9" s="58" t="str">
        <f>IF(AND('Mapa final'!$Y$25="Muy Alta",'Mapa final'!$AA$25="Mayor"),CONCATENATE("R4C",'Mapa final'!$O$25),"")</f>
        <v/>
      </c>
      <c r="AE9" s="58" t="str">
        <f>IF(AND('Mapa final'!$Y$26="Muy Alta",'Mapa final'!$AA$26="Mayor"),CONCATENATE("R4C",'Mapa final'!$O$26),"")</f>
        <v/>
      </c>
      <c r="AF9" s="58" t="str">
        <f>IF(AND('Mapa final'!$Y$27="Muy Alta",'Mapa final'!$AA$27="Mayor"),CONCATENATE("R4C",'Mapa final'!$O$27),"")</f>
        <v/>
      </c>
      <c r="AG9" s="54" t="str">
        <f>IF(AND('Mapa final'!$Y$28="Muy Alta",'Mapa final'!$AA$28="Mayor"),CONCATENATE("R4C",'Mapa final'!$O$28),"")</f>
        <v/>
      </c>
      <c r="AH9" s="55" t="str">
        <f>IF(AND('Mapa final'!$Y$23="Muy Alta",'Mapa final'!$AA$23="Catastrófico"),CONCATENATE("R4C",'Mapa final'!$O$23),"")</f>
        <v/>
      </c>
      <c r="AI9" s="56" t="str">
        <f>IF(AND('Mapa final'!$Y$24="Muy Alta",'Mapa final'!$AA$24="Catastrófico"),CONCATENATE("R4C",'Mapa final'!$O$24),"")</f>
        <v/>
      </c>
      <c r="AJ9" s="56" t="str">
        <f>IF(AND('Mapa final'!$Y$25="Muy Alta",'Mapa final'!$AA$25="Catastrófico"),CONCATENATE("R4C",'Mapa final'!$O$25),"")</f>
        <v/>
      </c>
      <c r="AK9" s="56" t="str">
        <f>IF(AND('Mapa final'!$Y$26="Muy Alta",'Mapa final'!$AA$26="Catastrófico"),CONCATENATE("R4C",'Mapa final'!$O$26),"")</f>
        <v/>
      </c>
      <c r="AL9" s="56" t="str">
        <f>IF(AND('Mapa final'!$Y$27="Muy Alta",'Mapa final'!$AA$27="Catastrófico"),CONCATENATE("R4C",'Mapa final'!$O$27),"")</f>
        <v/>
      </c>
      <c r="AM9" s="57" t="str">
        <f>IF(AND('Mapa final'!$Y$28="Muy Alta",'Mapa final'!$AA$28="Catastrófico"),CONCATENATE("R4C",'Mapa final'!$O$28),"")</f>
        <v/>
      </c>
      <c r="AN9" s="84"/>
      <c r="AO9" s="358"/>
      <c r="AP9" s="359"/>
      <c r="AQ9" s="359"/>
      <c r="AR9" s="359"/>
      <c r="AS9" s="359"/>
      <c r="AT9" s="36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250"/>
      <c r="C10" s="250"/>
      <c r="D10" s="251"/>
      <c r="E10" s="351"/>
      <c r="F10" s="352"/>
      <c r="G10" s="352"/>
      <c r="H10" s="352"/>
      <c r="I10" s="367"/>
      <c r="J10" s="52" t="str">
        <f>IF(AND('Mapa final'!$Y$29="Muy Alta",'Mapa final'!$AA$29="Leve"),CONCATENATE("R5C",'Mapa final'!$O$29),"")</f>
        <v/>
      </c>
      <c r="K10" s="53" t="str">
        <f>IF(AND('Mapa final'!$Y$30="Muy Alta",'Mapa final'!$AA$30="Leve"),CONCATENATE("R5C",'Mapa final'!$O$30),"")</f>
        <v/>
      </c>
      <c r="L10" s="58" t="str">
        <f>IF(AND('Mapa final'!$Y$31="Muy Alta",'Mapa final'!$AA$31="Leve"),CONCATENATE("R5C",'Mapa final'!$O$31),"")</f>
        <v/>
      </c>
      <c r="M10" s="58" t="str">
        <f>IF(AND('Mapa final'!$Y$32="Muy Alta",'Mapa final'!$AA$32="Leve"),CONCATENATE("R5C",'Mapa final'!$O$32),"")</f>
        <v/>
      </c>
      <c r="N10" s="58" t="str">
        <f>IF(AND('Mapa final'!$Y$33="Muy Alta",'Mapa final'!$AA$33="Leve"),CONCATENATE("R5C",'Mapa final'!$O$33),"")</f>
        <v/>
      </c>
      <c r="O10" s="54" t="str">
        <f>IF(AND('Mapa final'!$Y$34="Muy Alta",'Mapa final'!$AA$34="Leve"),CONCATENATE("R5C",'Mapa final'!$O$34),"")</f>
        <v/>
      </c>
      <c r="P10" s="52" t="str">
        <f>IF(AND('Mapa final'!$Y$29="Muy Alta",'Mapa final'!$AA$29="Menor"),CONCATENATE("R5C",'Mapa final'!$O$29),"")</f>
        <v/>
      </c>
      <c r="Q10" s="53" t="str">
        <f>IF(AND('Mapa final'!$Y$30="Muy Alta",'Mapa final'!$AA$30="Menor"),CONCATENATE("R5C",'Mapa final'!$O$30),"")</f>
        <v/>
      </c>
      <c r="R10" s="58" t="str">
        <f>IF(AND('Mapa final'!$Y$31="Muy Alta",'Mapa final'!$AA$31="Menor"),CONCATENATE("R5C",'Mapa final'!$O$31),"")</f>
        <v/>
      </c>
      <c r="S10" s="58" t="str">
        <f>IF(AND('Mapa final'!$Y$32="Muy Alta",'Mapa final'!$AA$32="Menor"),CONCATENATE("R5C",'Mapa final'!$O$32),"")</f>
        <v/>
      </c>
      <c r="T10" s="58" t="str">
        <f>IF(AND('Mapa final'!$Y$33="Muy Alta",'Mapa final'!$AA$33="Menor"),CONCATENATE("R5C",'Mapa final'!$O$33),"")</f>
        <v/>
      </c>
      <c r="U10" s="54" t="str">
        <f>IF(AND('Mapa final'!$Y$34="Muy Alta",'Mapa final'!$AA$34="Menor"),CONCATENATE("R5C",'Mapa final'!$O$34),"")</f>
        <v/>
      </c>
      <c r="V10" s="52" t="str">
        <f>IF(AND('Mapa final'!$Y$29="Muy Alta",'Mapa final'!$AA$29="Moderado"),CONCATENATE("R5C",'Mapa final'!$O$29),"")</f>
        <v/>
      </c>
      <c r="W10" s="53" t="str">
        <f>IF(AND('Mapa final'!$Y$30="Muy Alta",'Mapa final'!$AA$30="Moderado"),CONCATENATE("R5C",'Mapa final'!$O$30),"")</f>
        <v/>
      </c>
      <c r="X10" s="58" t="str">
        <f>IF(AND('Mapa final'!$Y$31="Muy Alta",'Mapa final'!$AA$31="Moderado"),CONCATENATE("R5C",'Mapa final'!$O$31),"")</f>
        <v/>
      </c>
      <c r="Y10" s="58" t="str">
        <f>IF(AND('Mapa final'!$Y$32="Muy Alta",'Mapa final'!$AA$32="Moderado"),CONCATENATE("R5C",'Mapa final'!$O$32),"")</f>
        <v/>
      </c>
      <c r="Z10" s="58" t="str">
        <f>IF(AND('Mapa final'!$Y$33="Muy Alta",'Mapa final'!$AA$33="Moderado"),CONCATENATE("R5C",'Mapa final'!$O$33),"")</f>
        <v/>
      </c>
      <c r="AA10" s="54" t="str">
        <f>IF(AND('Mapa final'!$Y$34="Muy Alta",'Mapa final'!$AA$34="Moderado"),CONCATENATE("R5C",'Mapa final'!$O$34),"")</f>
        <v/>
      </c>
      <c r="AB10" s="52" t="str">
        <f>IF(AND('Mapa final'!$Y$29="Muy Alta",'Mapa final'!$AA$29="Mayor"),CONCATENATE("R5C",'Mapa final'!$O$29),"")</f>
        <v/>
      </c>
      <c r="AC10" s="53" t="str">
        <f>IF(AND('Mapa final'!$Y$30="Muy Alta",'Mapa final'!$AA$30="Mayor"),CONCATENATE("R5C",'Mapa final'!$O$30),"")</f>
        <v/>
      </c>
      <c r="AD10" s="58" t="str">
        <f>IF(AND('Mapa final'!$Y$31="Muy Alta",'Mapa final'!$AA$31="Mayor"),CONCATENATE("R5C",'Mapa final'!$O$31),"")</f>
        <v/>
      </c>
      <c r="AE10" s="58" t="str">
        <f>IF(AND('Mapa final'!$Y$32="Muy Alta",'Mapa final'!$AA$32="Mayor"),CONCATENATE("R5C",'Mapa final'!$O$32),"")</f>
        <v/>
      </c>
      <c r="AF10" s="58" t="str">
        <f>IF(AND('Mapa final'!$Y$33="Muy Alta",'Mapa final'!$AA$33="Mayor"),CONCATENATE("R5C",'Mapa final'!$O$33),"")</f>
        <v/>
      </c>
      <c r="AG10" s="54" t="str">
        <f>IF(AND('Mapa final'!$Y$34="Muy Alta",'Mapa final'!$AA$34="Mayor"),CONCATENATE("R5C",'Mapa final'!$O$34),"")</f>
        <v/>
      </c>
      <c r="AH10" s="55" t="str">
        <f>IF(AND('Mapa final'!$Y$29="Muy Alta",'Mapa final'!$AA$29="Catastrófico"),CONCATENATE("R5C",'Mapa final'!$O$29),"")</f>
        <v/>
      </c>
      <c r="AI10" s="56" t="str">
        <f>IF(AND('Mapa final'!$Y$30="Muy Alta",'Mapa final'!$AA$30="Catastrófico"),CONCATENATE("R5C",'Mapa final'!$O$30),"")</f>
        <v/>
      </c>
      <c r="AJ10" s="56" t="str">
        <f>IF(AND('Mapa final'!$Y$31="Muy Alta",'Mapa final'!$AA$31="Catastrófico"),CONCATENATE("R5C",'Mapa final'!$O$31),"")</f>
        <v/>
      </c>
      <c r="AK10" s="56" t="str">
        <f>IF(AND('Mapa final'!$Y$32="Muy Alta",'Mapa final'!$AA$32="Catastrófico"),CONCATENATE("R5C",'Mapa final'!$O$32),"")</f>
        <v/>
      </c>
      <c r="AL10" s="56" t="str">
        <f>IF(AND('Mapa final'!$Y$33="Muy Alta",'Mapa final'!$AA$33="Catastrófico"),CONCATENATE("R5C",'Mapa final'!$O$33),"")</f>
        <v/>
      </c>
      <c r="AM10" s="57" t="str">
        <f>IF(AND('Mapa final'!$Y$34="Muy Alta",'Mapa final'!$AA$34="Catastrófico"),CONCATENATE("R5C",'Mapa final'!$O$34),"")</f>
        <v/>
      </c>
      <c r="AN10" s="84"/>
      <c r="AO10" s="358"/>
      <c r="AP10" s="359"/>
      <c r="AQ10" s="359"/>
      <c r="AR10" s="359"/>
      <c r="AS10" s="359"/>
      <c r="AT10" s="36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250"/>
      <c r="C11" s="250"/>
      <c r="D11" s="251"/>
      <c r="E11" s="351"/>
      <c r="F11" s="352"/>
      <c r="G11" s="352"/>
      <c r="H11" s="352"/>
      <c r="I11" s="367"/>
      <c r="J11" s="52" t="str">
        <f>IF(AND('Mapa final'!$Y$35="Muy Alta",'Mapa final'!$AA$35="Leve"),CONCATENATE("R6C",'Mapa final'!$O$35),"")</f>
        <v/>
      </c>
      <c r="K11" s="53" t="str">
        <f>IF(AND('Mapa final'!$Y$36="Muy Alta",'Mapa final'!$AA$36="Leve"),CONCATENATE("R6C",'Mapa final'!$O$36),"")</f>
        <v/>
      </c>
      <c r="L11" s="58" t="str">
        <f>IF(AND('Mapa final'!$Y$37="Muy Alta",'Mapa final'!$AA$37="Leve"),CONCATENATE("R6C",'Mapa final'!$O$37),"")</f>
        <v/>
      </c>
      <c r="M11" s="58" t="str">
        <f>IF(AND('Mapa final'!$Y$38="Muy Alta",'Mapa final'!$AA$38="Leve"),CONCATENATE("R6C",'Mapa final'!$O$38),"")</f>
        <v/>
      </c>
      <c r="N11" s="58" t="str">
        <f>IF(AND('Mapa final'!$Y$39="Muy Alta",'Mapa final'!$AA$39="Leve"),CONCATENATE("R6C",'Mapa final'!$O$39),"")</f>
        <v/>
      </c>
      <c r="O11" s="54" t="str">
        <f>IF(AND('Mapa final'!$Y$40="Muy Alta",'Mapa final'!$AA$40="Leve"),CONCATENATE("R6C",'Mapa final'!$O$40),"")</f>
        <v/>
      </c>
      <c r="P11" s="52" t="str">
        <f>IF(AND('Mapa final'!$Y$35="Muy Alta",'Mapa final'!$AA$35="Menor"),CONCATENATE("R6C",'Mapa final'!$O$35),"")</f>
        <v/>
      </c>
      <c r="Q11" s="53" t="str">
        <f>IF(AND('Mapa final'!$Y$36="Muy Alta",'Mapa final'!$AA$36="Menor"),CONCATENATE("R6C",'Mapa final'!$O$36),"")</f>
        <v/>
      </c>
      <c r="R11" s="58" t="str">
        <f>IF(AND('Mapa final'!$Y$37="Muy Alta",'Mapa final'!$AA$37="Menor"),CONCATENATE("R6C",'Mapa final'!$O$37),"")</f>
        <v/>
      </c>
      <c r="S11" s="58" t="str">
        <f>IF(AND('Mapa final'!$Y$38="Muy Alta",'Mapa final'!$AA$38="Menor"),CONCATENATE("R6C",'Mapa final'!$O$38),"")</f>
        <v/>
      </c>
      <c r="T11" s="58" t="str">
        <f>IF(AND('Mapa final'!$Y$39="Muy Alta",'Mapa final'!$AA$39="Menor"),CONCATENATE("R6C",'Mapa final'!$O$39),"")</f>
        <v/>
      </c>
      <c r="U11" s="54" t="str">
        <f>IF(AND('Mapa final'!$Y$40="Muy Alta",'Mapa final'!$AA$40="Menor"),CONCATENATE("R6C",'Mapa final'!$O$40),"")</f>
        <v/>
      </c>
      <c r="V11" s="52" t="str">
        <f>IF(AND('Mapa final'!$Y$35="Muy Alta",'Mapa final'!$AA$35="Moderado"),CONCATENATE("R6C",'Mapa final'!$O$35),"")</f>
        <v/>
      </c>
      <c r="W11" s="53" t="str">
        <f>IF(AND('Mapa final'!$Y$36="Muy Alta",'Mapa final'!$AA$36="Moderado"),CONCATENATE("R6C",'Mapa final'!$O$36),"")</f>
        <v/>
      </c>
      <c r="X11" s="58" t="str">
        <f>IF(AND('Mapa final'!$Y$37="Muy Alta",'Mapa final'!$AA$37="Moderado"),CONCATENATE("R6C",'Mapa final'!$O$37),"")</f>
        <v/>
      </c>
      <c r="Y11" s="58" t="str">
        <f>IF(AND('Mapa final'!$Y$38="Muy Alta",'Mapa final'!$AA$38="Moderado"),CONCATENATE("R6C",'Mapa final'!$O$38),"")</f>
        <v/>
      </c>
      <c r="Z11" s="58" t="str">
        <f>IF(AND('Mapa final'!$Y$39="Muy Alta",'Mapa final'!$AA$39="Moderado"),CONCATENATE("R6C",'Mapa final'!$O$39),"")</f>
        <v/>
      </c>
      <c r="AA11" s="54" t="str">
        <f>IF(AND('Mapa final'!$Y$40="Muy Alta",'Mapa final'!$AA$40="Moderado"),CONCATENATE("R6C",'Mapa final'!$O$40),"")</f>
        <v/>
      </c>
      <c r="AB11" s="52" t="str">
        <f>IF(AND('Mapa final'!$Y$35="Muy Alta",'Mapa final'!$AA$35="Mayor"),CONCATENATE("R6C",'Mapa final'!$O$35),"")</f>
        <v/>
      </c>
      <c r="AC11" s="53" t="str">
        <f>IF(AND('Mapa final'!$Y$36="Muy Alta",'Mapa final'!$AA$36="Mayor"),CONCATENATE("R6C",'Mapa final'!$O$36),"")</f>
        <v/>
      </c>
      <c r="AD11" s="58" t="str">
        <f>IF(AND('Mapa final'!$Y$37="Muy Alta",'Mapa final'!$AA$37="Mayor"),CONCATENATE("R6C",'Mapa final'!$O$37),"")</f>
        <v/>
      </c>
      <c r="AE11" s="58" t="str">
        <f>IF(AND('Mapa final'!$Y$38="Muy Alta",'Mapa final'!$AA$38="Mayor"),CONCATENATE("R6C",'Mapa final'!$O$38),"")</f>
        <v/>
      </c>
      <c r="AF11" s="58" t="str">
        <f>IF(AND('Mapa final'!$Y$39="Muy Alta",'Mapa final'!$AA$39="Mayor"),CONCATENATE("R6C",'Mapa final'!$O$39),"")</f>
        <v/>
      </c>
      <c r="AG11" s="54" t="str">
        <f>IF(AND('Mapa final'!$Y$40="Muy Alta",'Mapa final'!$AA$40="Mayor"),CONCATENATE("R6C",'Mapa final'!$O$40),"")</f>
        <v/>
      </c>
      <c r="AH11" s="55" t="str">
        <f>IF(AND('Mapa final'!$Y$35="Muy Alta",'Mapa final'!$AA$35="Catastrófico"),CONCATENATE("R6C",'Mapa final'!$O$35),"")</f>
        <v/>
      </c>
      <c r="AI11" s="56" t="str">
        <f>IF(AND('Mapa final'!$Y$36="Muy Alta",'Mapa final'!$AA$36="Catastrófico"),CONCATENATE("R6C",'Mapa final'!$O$36),"")</f>
        <v/>
      </c>
      <c r="AJ11" s="56" t="str">
        <f>IF(AND('Mapa final'!$Y$37="Muy Alta",'Mapa final'!$AA$37="Catastrófico"),CONCATENATE("R6C",'Mapa final'!$O$37),"")</f>
        <v/>
      </c>
      <c r="AK11" s="56" t="str">
        <f>IF(AND('Mapa final'!$Y$38="Muy Alta",'Mapa final'!$AA$38="Catastrófico"),CONCATENATE("R6C",'Mapa final'!$O$38),"")</f>
        <v/>
      </c>
      <c r="AL11" s="56" t="str">
        <f>IF(AND('Mapa final'!$Y$39="Muy Alta",'Mapa final'!$AA$39="Catastrófico"),CONCATENATE("R6C",'Mapa final'!$O$39),"")</f>
        <v/>
      </c>
      <c r="AM11" s="57" t="str">
        <f>IF(AND('Mapa final'!$Y$40="Muy Alta",'Mapa final'!$AA$40="Catastrófico"),CONCATENATE("R6C",'Mapa final'!$O$40),"")</f>
        <v/>
      </c>
      <c r="AN11" s="84"/>
      <c r="AO11" s="358"/>
      <c r="AP11" s="359"/>
      <c r="AQ11" s="359"/>
      <c r="AR11" s="359"/>
      <c r="AS11" s="359"/>
      <c r="AT11" s="36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250"/>
      <c r="C12" s="250"/>
      <c r="D12" s="251"/>
      <c r="E12" s="351"/>
      <c r="F12" s="352"/>
      <c r="G12" s="352"/>
      <c r="H12" s="352"/>
      <c r="I12" s="367"/>
      <c r="J12" s="52" t="str">
        <f>IF(AND('Mapa final'!$Y$41="Muy Alta",'Mapa final'!$AA$41="Leve"),CONCATENATE("R7C",'Mapa final'!$O$41),"")</f>
        <v/>
      </c>
      <c r="K12" s="53" t="str">
        <f>IF(AND('Mapa final'!$Y$42="Muy Alta",'Mapa final'!$AA$42="Leve"),CONCATENATE("R7C",'Mapa final'!$O$42),"")</f>
        <v/>
      </c>
      <c r="L12" s="58" t="str">
        <f>IF(AND('Mapa final'!$Y$43="Muy Alta",'Mapa final'!$AA$43="Leve"),CONCATENATE("R7C",'Mapa final'!$O$43),"")</f>
        <v/>
      </c>
      <c r="M12" s="58" t="str">
        <f>IF(AND('Mapa final'!$Y$44="Muy Alta",'Mapa final'!$AA$44="Leve"),CONCATENATE("R7C",'Mapa final'!$O$44),"")</f>
        <v/>
      </c>
      <c r="N12" s="58" t="str">
        <f>IF(AND('Mapa final'!$Y$45="Muy Alta",'Mapa final'!$AA$45="Leve"),CONCATENATE("R7C",'Mapa final'!$O$45),"")</f>
        <v/>
      </c>
      <c r="O12" s="54" t="str">
        <f>IF(AND('Mapa final'!$Y$46="Muy Alta",'Mapa final'!$AA$46="Leve"),CONCATENATE("R7C",'Mapa final'!$O$46),"")</f>
        <v/>
      </c>
      <c r="P12" s="52" t="str">
        <f>IF(AND('Mapa final'!$Y$41="Muy Alta",'Mapa final'!$AA$41="Menor"),CONCATENATE("R7C",'Mapa final'!$O$41),"")</f>
        <v/>
      </c>
      <c r="Q12" s="53" t="str">
        <f>IF(AND('Mapa final'!$Y$42="Muy Alta",'Mapa final'!$AA$42="Menor"),CONCATENATE("R7C",'Mapa final'!$O$42),"")</f>
        <v/>
      </c>
      <c r="R12" s="58" t="str">
        <f>IF(AND('Mapa final'!$Y$43="Muy Alta",'Mapa final'!$AA$43="Menor"),CONCATENATE("R7C",'Mapa final'!$O$43),"")</f>
        <v/>
      </c>
      <c r="S12" s="58" t="str">
        <f>IF(AND('Mapa final'!$Y$44="Muy Alta",'Mapa final'!$AA$44="Menor"),CONCATENATE("R7C",'Mapa final'!$O$44),"")</f>
        <v/>
      </c>
      <c r="T12" s="58" t="str">
        <f>IF(AND('Mapa final'!$Y$45="Muy Alta",'Mapa final'!$AA$45="Menor"),CONCATENATE("R7C",'Mapa final'!$O$45),"")</f>
        <v/>
      </c>
      <c r="U12" s="54" t="str">
        <f>IF(AND('Mapa final'!$Y$46="Muy Alta",'Mapa final'!$AA$46="Menor"),CONCATENATE("R7C",'Mapa final'!$O$46),"")</f>
        <v/>
      </c>
      <c r="V12" s="52" t="str">
        <f>IF(AND('Mapa final'!$Y$41="Muy Alta",'Mapa final'!$AA$41="Moderado"),CONCATENATE("R7C",'Mapa final'!$O$41),"")</f>
        <v/>
      </c>
      <c r="W12" s="53" t="str">
        <f>IF(AND('Mapa final'!$Y$42="Muy Alta",'Mapa final'!$AA$42="Moderado"),CONCATENATE("R7C",'Mapa final'!$O$42),"")</f>
        <v/>
      </c>
      <c r="X12" s="58" t="str">
        <f>IF(AND('Mapa final'!$Y$43="Muy Alta",'Mapa final'!$AA$43="Moderado"),CONCATENATE("R7C",'Mapa final'!$O$43),"")</f>
        <v/>
      </c>
      <c r="Y12" s="58" t="str">
        <f>IF(AND('Mapa final'!$Y$44="Muy Alta",'Mapa final'!$AA$44="Moderado"),CONCATENATE("R7C",'Mapa final'!$O$44),"")</f>
        <v/>
      </c>
      <c r="Z12" s="58" t="str">
        <f>IF(AND('Mapa final'!$Y$45="Muy Alta",'Mapa final'!$AA$45="Moderado"),CONCATENATE("R7C",'Mapa final'!$O$45),"")</f>
        <v/>
      </c>
      <c r="AA12" s="54" t="str">
        <f>IF(AND('Mapa final'!$Y$46="Muy Alta",'Mapa final'!$AA$46="Moderado"),CONCATENATE("R7C",'Mapa final'!$O$46),"")</f>
        <v/>
      </c>
      <c r="AB12" s="52" t="str">
        <f>IF(AND('Mapa final'!$Y$41="Muy Alta",'Mapa final'!$AA$41="Mayor"),CONCATENATE("R7C",'Mapa final'!$O$41),"")</f>
        <v/>
      </c>
      <c r="AC12" s="53" t="str">
        <f>IF(AND('Mapa final'!$Y$42="Muy Alta",'Mapa final'!$AA$42="Mayor"),CONCATENATE("R7C",'Mapa final'!$O$42),"")</f>
        <v/>
      </c>
      <c r="AD12" s="58" t="str">
        <f>IF(AND('Mapa final'!$Y$43="Muy Alta",'Mapa final'!$AA$43="Mayor"),CONCATENATE("R7C",'Mapa final'!$O$43),"")</f>
        <v/>
      </c>
      <c r="AE12" s="58" t="str">
        <f>IF(AND('Mapa final'!$Y$44="Muy Alta",'Mapa final'!$AA$44="Mayor"),CONCATENATE("R7C",'Mapa final'!$O$44),"")</f>
        <v/>
      </c>
      <c r="AF12" s="58" t="str">
        <f>IF(AND('Mapa final'!$Y$45="Muy Alta",'Mapa final'!$AA$45="Mayor"),CONCATENATE("R7C",'Mapa final'!$O$45),"")</f>
        <v/>
      </c>
      <c r="AG12" s="54" t="str">
        <f>IF(AND('Mapa final'!$Y$46="Muy Alta",'Mapa final'!$AA$46="Mayor"),CONCATENATE("R7C",'Mapa final'!$O$46),"")</f>
        <v/>
      </c>
      <c r="AH12" s="55" t="str">
        <f>IF(AND('Mapa final'!$Y$41="Muy Alta",'Mapa final'!$AA$41="Catastrófico"),CONCATENATE("R7C",'Mapa final'!$O$41),"")</f>
        <v/>
      </c>
      <c r="AI12" s="56" t="str">
        <f>IF(AND('Mapa final'!$Y$42="Muy Alta",'Mapa final'!$AA$42="Catastrófico"),CONCATENATE("R7C",'Mapa final'!$O$42),"")</f>
        <v/>
      </c>
      <c r="AJ12" s="56" t="str">
        <f>IF(AND('Mapa final'!$Y$43="Muy Alta",'Mapa final'!$AA$43="Catastrófico"),CONCATENATE("R7C",'Mapa final'!$O$43),"")</f>
        <v/>
      </c>
      <c r="AK12" s="56" t="str">
        <f>IF(AND('Mapa final'!$Y$44="Muy Alta",'Mapa final'!$AA$44="Catastrófico"),CONCATENATE("R7C",'Mapa final'!$O$44),"")</f>
        <v/>
      </c>
      <c r="AL12" s="56" t="str">
        <f>IF(AND('Mapa final'!$Y$45="Muy Alta",'Mapa final'!$AA$45="Catastrófico"),CONCATENATE("R7C",'Mapa final'!$O$45),"")</f>
        <v/>
      </c>
      <c r="AM12" s="57" t="str">
        <f>IF(AND('Mapa final'!$Y$46="Muy Alta",'Mapa final'!$AA$46="Catastrófico"),CONCATENATE("R7C",'Mapa final'!$O$46),"")</f>
        <v/>
      </c>
      <c r="AN12" s="84"/>
      <c r="AO12" s="358"/>
      <c r="AP12" s="359"/>
      <c r="AQ12" s="359"/>
      <c r="AR12" s="359"/>
      <c r="AS12" s="359"/>
      <c r="AT12" s="36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250"/>
      <c r="C13" s="250"/>
      <c r="D13" s="251"/>
      <c r="E13" s="351"/>
      <c r="F13" s="352"/>
      <c r="G13" s="352"/>
      <c r="H13" s="352"/>
      <c r="I13" s="367"/>
      <c r="J13" s="52" t="str">
        <f>IF(AND('Mapa final'!$Y$47="Muy Alta",'Mapa final'!$AA$47="Leve"),CONCATENATE("R8C",'Mapa final'!$O$47),"")</f>
        <v/>
      </c>
      <c r="K13" s="53" t="str">
        <f>IF(AND('Mapa final'!$Y$48="Muy Alta",'Mapa final'!$AA$48="Leve"),CONCATENATE("R8C",'Mapa final'!$O$48),"")</f>
        <v/>
      </c>
      <c r="L13" s="58" t="str">
        <f>IF(AND('Mapa final'!$Y$49="Muy Alta",'Mapa final'!$AA$49="Leve"),CONCATENATE("R8C",'Mapa final'!$O$49),"")</f>
        <v/>
      </c>
      <c r="M13" s="58" t="str">
        <f>IF(AND('Mapa final'!$Y$50="Muy Alta",'Mapa final'!$AA$50="Leve"),CONCATENATE("R8C",'Mapa final'!$O$50),"")</f>
        <v/>
      </c>
      <c r="N13" s="58" t="str">
        <f>IF(AND('Mapa final'!$Y$51="Muy Alta",'Mapa final'!$AA$51="Leve"),CONCATENATE("R8C",'Mapa final'!$O$51),"")</f>
        <v/>
      </c>
      <c r="O13" s="54" t="str">
        <f>IF(AND('Mapa final'!$Y$52="Muy Alta",'Mapa final'!$AA$52="Leve"),CONCATENATE("R8C",'Mapa final'!$O$52),"")</f>
        <v/>
      </c>
      <c r="P13" s="52" t="str">
        <f>IF(AND('Mapa final'!$Y$47="Muy Alta",'Mapa final'!$AA$47="Menor"),CONCATENATE("R8C",'Mapa final'!$O$47),"")</f>
        <v/>
      </c>
      <c r="Q13" s="53" t="str">
        <f>IF(AND('Mapa final'!$Y$48="Muy Alta",'Mapa final'!$AA$48="Menor"),CONCATENATE("R8C",'Mapa final'!$O$48),"")</f>
        <v/>
      </c>
      <c r="R13" s="58" t="str">
        <f>IF(AND('Mapa final'!$Y$49="Muy Alta",'Mapa final'!$AA$49="Menor"),CONCATENATE("R8C",'Mapa final'!$O$49),"")</f>
        <v/>
      </c>
      <c r="S13" s="58" t="str">
        <f>IF(AND('Mapa final'!$Y$50="Muy Alta",'Mapa final'!$AA$50="Menor"),CONCATENATE("R8C",'Mapa final'!$O$50),"")</f>
        <v/>
      </c>
      <c r="T13" s="58" t="str">
        <f>IF(AND('Mapa final'!$Y$51="Muy Alta",'Mapa final'!$AA$51="Menor"),CONCATENATE("R8C",'Mapa final'!$O$51),"")</f>
        <v/>
      </c>
      <c r="U13" s="54" t="str">
        <f>IF(AND('Mapa final'!$Y$52="Muy Alta",'Mapa final'!$AA$52="Menor"),CONCATENATE("R8C",'Mapa final'!$O$52),"")</f>
        <v/>
      </c>
      <c r="V13" s="52" t="str">
        <f>IF(AND('Mapa final'!$Y$47="Muy Alta",'Mapa final'!$AA$47="Moderado"),CONCATENATE("R8C",'Mapa final'!$O$47),"")</f>
        <v/>
      </c>
      <c r="W13" s="53" t="str">
        <f>IF(AND('Mapa final'!$Y$48="Muy Alta",'Mapa final'!$AA$48="Moderado"),CONCATENATE("R8C",'Mapa final'!$O$48),"")</f>
        <v/>
      </c>
      <c r="X13" s="58" t="str">
        <f>IF(AND('Mapa final'!$Y$49="Muy Alta",'Mapa final'!$AA$49="Moderado"),CONCATENATE("R8C",'Mapa final'!$O$49),"")</f>
        <v/>
      </c>
      <c r="Y13" s="58" t="str">
        <f>IF(AND('Mapa final'!$Y$50="Muy Alta",'Mapa final'!$AA$50="Moderado"),CONCATENATE("R8C",'Mapa final'!$O$50),"")</f>
        <v/>
      </c>
      <c r="Z13" s="58" t="str">
        <f>IF(AND('Mapa final'!$Y$51="Muy Alta",'Mapa final'!$AA$51="Moderado"),CONCATENATE("R8C",'Mapa final'!$O$51),"")</f>
        <v/>
      </c>
      <c r="AA13" s="54" t="str">
        <f>IF(AND('Mapa final'!$Y$52="Muy Alta",'Mapa final'!$AA$52="Moderado"),CONCATENATE("R8C",'Mapa final'!$O$52),"")</f>
        <v/>
      </c>
      <c r="AB13" s="52" t="str">
        <f>IF(AND('Mapa final'!$Y$47="Muy Alta",'Mapa final'!$AA$47="Mayor"),CONCATENATE("R8C",'Mapa final'!$O$47),"")</f>
        <v/>
      </c>
      <c r="AC13" s="53" t="str">
        <f>IF(AND('Mapa final'!$Y$48="Muy Alta",'Mapa final'!$AA$48="Mayor"),CONCATENATE("R8C",'Mapa final'!$O$48),"")</f>
        <v/>
      </c>
      <c r="AD13" s="58" t="str">
        <f>IF(AND('Mapa final'!$Y$49="Muy Alta",'Mapa final'!$AA$49="Mayor"),CONCATENATE("R8C",'Mapa final'!$O$49),"")</f>
        <v/>
      </c>
      <c r="AE13" s="58" t="str">
        <f>IF(AND('Mapa final'!$Y$50="Muy Alta",'Mapa final'!$AA$50="Mayor"),CONCATENATE("R8C",'Mapa final'!$O$50),"")</f>
        <v/>
      </c>
      <c r="AF13" s="58" t="str">
        <f>IF(AND('Mapa final'!$Y$51="Muy Alta",'Mapa final'!$AA$51="Mayor"),CONCATENATE("R8C",'Mapa final'!$O$51),"")</f>
        <v/>
      </c>
      <c r="AG13" s="54" t="str">
        <f>IF(AND('Mapa final'!$Y$52="Muy Alta",'Mapa final'!$AA$52="Mayor"),CONCATENATE("R8C",'Mapa final'!$O$52),"")</f>
        <v/>
      </c>
      <c r="AH13" s="55" t="str">
        <f>IF(AND('Mapa final'!$Y$47="Muy Alta",'Mapa final'!$AA$47="Catastrófico"),CONCATENATE("R8C",'Mapa final'!$O$47),"")</f>
        <v/>
      </c>
      <c r="AI13" s="56" t="str">
        <f>IF(AND('Mapa final'!$Y$48="Muy Alta",'Mapa final'!$AA$48="Catastrófico"),CONCATENATE("R8C",'Mapa final'!$O$48),"")</f>
        <v/>
      </c>
      <c r="AJ13" s="56" t="str">
        <f>IF(AND('Mapa final'!$Y$49="Muy Alta",'Mapa final'!$AA$49="Catastrófico"),CONCATENATE("R8C",'Mapa final'!$O$49),"")</f>
        <v/>
      </c>
      <c r="AK13" s="56" t="str">
        <f>IF(AND('Mapa final'!$Y$50="Muy Alta",'Mapa final'!$AA$50="Catastrófico"),CONCATENATE("R8C",'Mapa final'!$O$50),"")</f>
        <v/>
      </c>
      <c r="AL13" s="56" t="str">
        <f>IF(AND('Mapa final'!$Y$51="Muy Alta",'Mapa final'!$AA$51="Catastrófico"),CONCATENATE("R8C",'Mapa final'!$O$51),"")</f>
        <v/>
      </c>
      <c r="AM13" s="57" t="str">
        <f>IF(AND('Mapa final'!$Y$52="Muy Alta",'Mapa final'!$AA$52="Catastrófico"),CONCATENATE("R8C",'Mapa final'!$O$52),"")</f>
        <v/>
      </c>
      <c r="AN13" s="84"/>
      <c r="AO13" s="358"/>
      <c r="AP13" s="359"/>
      <c r="AQ13" s="359"/>
      <c r="AR13" s="359"/>
      <c r="AS13" s="359"/>
      <c r="AT13" s="36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250"/>
      <c r="C14" s="250"/>
      <c r="D14" s="251"/>
      <c r="E14" s="351"/>
      <c r="F14" s="352"/>
      <c r="G14" s="352"/>
      <c r="H14" s="352"/>
      <c r="I14" s="367"/>
      <c r="J14" s="52" t="str">
        <f>IF(AND('Mapa final'!$Y$53="Muy Alta",'Mapa final'!$AA$53="Leve"),CONCATENATE("R9C",'Mapa final'!$O$53),"")</f>
        <v/>
      </c>
      <c r="K14" s="53" t="str">
        <f>IF(AND('Mapa final'!$Y$54="Muy Alta",'Mapa final'!$AA$54="Leve"),CONCATENATE("R9C",'Mapa final'!$O$54),"")</f>
        <v/>
      </c>
      <c r="L14" s="58" t="str">
        <f>IF(AND('Mapa final'!$Y$55="Muy Alta",'Mapa final'!$AA$55="Leve"),CONCATENATE("R9C",'Mapa final'!$O$55),"")</f>
        <v/>
      </c>
      <c r="M14" s="58" t="str">
        <f>IF(AND('Mapa final'!$Y$56="Muy Alta",'Mapa final'!$AA$56="Leve"),CONCATENATE("R9C",'Mapa final'!$O$56),"")</f>
        <v/>
      </c>
      <c r="N14" s="58" t="str">
        <f>IF(AND('Mapa final'!$Y$57="Muy Alta",'Mapa final'!$AA$57="Leve"),CONCATENATE("R9C",'Mapa final'!$O$57),"")</f>
        <v/>
      </c>
      <c r="O14" s="54" t="str">
        <f>IF(AND('Mapa final'!$Y$58="Muy Alta",'Mapa final'!$AA$58="Leve"),CONCATENATE("R9C",'Mapa final'!$O$58),"")</f>
        <v/>
      </c>
      <c r="P14" s="52" t="str">
        <f>IF(AND('Mapa final'!$Y$53="Muy Alta",'Mapa final'!$AA$53="Menor"),CONCATENATE("R9C",'Mapa final'!$O$53),"")</f>
        <v/>
      </c>
      <c r="Q14" s="53" t="str">
        <f>IF(AND('Mapa final'!$Y$54="Muy Alta",'Mapa final'!$AA$54="Menor"),CONCATENATE("R9C",'Mapa final'!$O$54),"")</f>
        <v/>
      </c>
      <c r="R14" s="58" t="str">
        <f>IF(AND('Mapa final'!$Y$55="Muy Alta",'Mapa final'!$AA$55="Menor"),CONCATENATE("R9C",'Mapa final'!$O$55),"")</f>
        <v/>
      </c>
      <c r="S14" s="58" t="str">
        <f>IF(AND('Mapa final'!$Y$56="Muy Alta",'Mapa final'!$AA$56="Menor"),CONCATENATE("R9C",'Mapa final'!$O$56),"")</f>
        <v/>
      </c>
      <c r="T14" s="58" t="str">
        <f>IF(AND('Mapa final'!$Y$57="Muy Alta",'Mapa final'!$AA$57="Menor"),CONCATENATE("R9C",'Mapa final'!$O$57),"")</f>
        <v/>
      </c>
      <c r="U14" s="54" t="str">
        <f>IF(AND('Mapa final'!$Y$58="Muy Alta",'Mapa final'!$AA$58="Menor"),CONCATENATE("R9C",'Mapa final'!$O$58),"")</f>
        <v/>
      </c>
      <c r="V14" s="52" t="str">
        <f>IF(AND('Mapa final'!$Y$53="Muy Alta",'Mapa final'!$AA$53="Moderado"),CONCATENATE("R9C",'Mapa final'!$O$53),"")</f>
        <v/>
      </c>
      <c r="W14" s="53" t="str">
        <f>IF(AND('Mapa final'!$Y$54="Muy Alta",'Mapa final'!$AA$54="Moderado"),CONCATENATE("R9C",'Mapa final'!$O$54),"")</f>
        <v/>
      </c>
      <c r="X14" s="58" t="str">
        <f>IF(AND('Mapa final'!$Y$55="Muy Alta",'Mapa final'!$AA$55="Moderado"),CONCATENATE("R9C",'Mapa final'!$O$55),"")</f>
        <v/>
      </c>
      <c r="Y14" s="58" t="str">
        <f>IF(AND('Mapa final'!$Y$56="Muy Alta",'Mapa final'!$AA$56="Moderado"),CONCATENATE("R9C",'Mapa final'!$O$56),"")</f>
        <v/>
      </c>
      <c r="Z14" s="58" t="str">
        <f>IF(AND('Mapa final'!$Y$57="Muy Alta",'Mapa final'!$AA$57="Moderado"),CONCATENATE("R9C",'Mapa final'!$O$57),"")</f>
        <v/>
      </c>
      <c r="AA14" s="54" t="str">
        <f>IF(AND('Mapa final'!$Y$58="Muy Alta",'Mapa final'!$AA$58="Moderado"),CONCATENATE("R9C",'Mapa final'!$O$58),"")</f>
        <v/>
      </c>
      <c r="AB14" s="52" t="str">
        <f>IF(AND('Mapa final'!$Y$53="Muy Alta",'Mapa final'!$AA$53="Mayor"),CONCATENATE("R9C",'Mapa final'!$O$53),"")</f>
        <v/>
      </c>
      <c r="AC14" s="53" t="str">
        <f>IF(AND('Mapa final'!$Y$54="Muy Alta",'Mapa final'!$AA$54="Mayor"),CONCATENATE("R9C",'Mapa final'!$O$54),"")</f>
        <v/>
      </c>
      <c r="AD14" s="58" t="str">
        <f>IF(AND('Mapa final'!$Y$55="Muy Alta",'Mapa final'!$AA$55="Mayor"),CONCATENATE("R9C",'Mapa final'!$O$55),"")</f>
        <v/>
      </c>
      <c r="AE14" s="58" t="str">
        <f>IF(AND('Mapa final'!$Y$56="Muy Alta",'Mapa final'!$AA$56="Mayor"),CONCATENATE("R9C",'Mapa final'!$O$56),"")</f>
        <v/>
      </c>
      <c r="AF14" s="58" t="str">
        <f>IF(AND('Mapa final'!$Y$57="Muy Alta",'Mapa final'!$AA$57="Mayor"),CONCATENATE("R9C",'Mapa final'!$O$57),"")</f>
        <v/>
      </c>
      <c r="AG14" s="54" t="str">
        <f>IF(AND('Mapa final'!$Y$58="Muy Alta",'Mapa final'!$AA$58="Mayor"),CONCATENATE("R9C",'Mapa final'!$O$58),"")</f>
        <v/>
      </c>
      <c r="AH14" s="55" t="str">
        <f>IF(AND('Mapa final'!$Y$53="Muy Alta",'Mapa final'!$AA$53="Catastrófico"),CONCATENATE("R9C",'Mapa final'!$O$53),"")</f>
        <v/>
      </c>
      <c r="AI14" s="56" t="str">
        <f>IF(AND('Mapa final'!$Y$54="Muy Alta",'Mapa final'!$AA$54="Catastrófico"),CONCATENATE("R9C",'Mapa final'!$O$54),"")</f>
        <v/>
      </c>
      <c r="AJ14" s="56" t="str">
        <f>IF(AND('Mapa final'!$Y$55="Muy Alta",'Mapa final'!$AA$55="Catastrófico"),CONCATENATE("R9C",'Mapa final'!$O$55),"")</f>
        <v/>
      </c>
      <c r="AK14" s="56" t="str">
        <f>IF(AND('Mapa final'!$Y$56="Muy Alta",'Mapa final'!$AA$56="Catastrófico"),CONCATENATE("R9C",'Mapa final'!$O$56),"")</f>
        <v/>
      </c>
      <c r="AL14" s="56" t="str">
        <f>IF(AND('Mapa final'!$Y$57="Muy Alta",'Mapa final'!$AA$57="Catastrófico"),CONCATENATE("R9C",'Mapa final'!$O$57),"")</f>
        <v/>
      </c>
      <c r="AM14" s="57" t="str">
        <f>IF(AND('Mapa final'!$Y$58="Muy Alta",'Mapa final'!$AA$58="Catastrófico"),CONCATENATE("R9C",'Mapa final'!$O$58),"")</f>
        <v/>
      </c>
      <c r="AN14" s="84"/>
      <c r="AO14" s="358"/>
      <c r="AP14" s="359"/>
      <c r="AQ14" s="359"/>
      <c r="AR14" s="359"/>
      <c r="AS14" s="359"/>
      <c r="AT14" s="36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250"/>
      <c r="C15" s="250"/>
      <c r="D15" s="251"/>
      <c r="E15" s="353"/>
      <c r="F15" s="354"/>
      <c r="G15" s="354"/>
      <c r="H15" s="354"/>
      <c r="I15" s="368"/>
      <c r="J15" s="59" t="str">
        <f>IF(AND('Mapa final'!$Y$59="Muy Alta",'Mapa final'!$AA$59="Leve"),CONCATENATE("R10C",'Mapa final'!$O$59),"")</f>
        <v/>
      </c>
      <c r="K15" s="60" t="str">
        <f>IF(AND('Mapa final'!$Y$60="Muy Alta",'Mapa final'!$AA$60="Leve"),CONCATENATE("R10C",'Mapa final'!$O$60),"")</f>
        <v/>
      </c>
      <c r="L15" s="60" t="str">
        <f>IF(AND('Mapa final'!$Y$61="Muy Alta",'Mapa final'!$AA$61="Leve"),CONCATENATE("R10C",'Mapa final'!$O$61),"")</f>
        <v/>
      </c>
      <c r="M15" s="60" t="str">
        <f>IF(AND('Mapa final'!$Y$62="Muy Alta",'Mapa final'!$AA$62="Leve"),CONCATENATE("R10C",'Mapa final'!$O$62),"")</f>
        <v/>
      </c>
      <c r="N15" s="60" t="str">
        <f>IF(AND('Mapa final'!$Y$63="Muy Alta",'Mapa final'!$AA$63="Leve"),CONCATENATE("R10C",'Mapa final'!$O$63),"")</f>
        <v/>
      </c>
      <c r="O15" s="61" t="str">
        <f>IF(AND('Mapa final'!$Y$64="Muy Alta",'Mapa final'!$AA$64="Leve"),CONCATENATE("R10C",'Mapa final'!$O$64),"")</f>
        <v/>
      </c>
      <c r="P15" s="52" t="str">
        <f>IF(AND('Mapa final'!$Y$59="Muy Alta",'Mapa final'!$AA$59="Menor"),CONCATENATE("R10C",'Mapa final'!$O$59),"")</f>
        <v/>
      </c>
      <c r="Q15" s="53" t="str">
        <f>IF(AND('Mapa final'!$Y$60="Muy Alta",'Mapa final'!$AA$60="Menor"),CONCATENATE("R10C",'Mapa final'!$O$60),"")</f>
        <v/>
      </c>
      <c r="R15" s="53" t="str">
        <f>IF(AND('Mapa final'!$Y$61="Muy Alta",'Mapa final'!$AA$61="Menor"),CONCATENATE("R10C",'Mapa final'!$O$61),"")</f>
        <v/>
      </c>
      <c r="S15" s="53" t="str">
        <f>IF(AND('Mapa final'!$Y$62="Muy Alta",'Mapa final'!$AA$62="Menor"),CONCATENATE("R10C",'Mapa final'!$O$62),"")</f>
        <v/>
      </c>
      <c r="T15" s="53" t="str">
        <f>IF(AND('Mapa final'!$Y$63="Muy Alta",'Mapa final'!$AA$63="Menor"),CONCATENATE("R10C",'Mapa final'!$O$63),"")</f>
        <v/>
      </c>
      <c r="U15" s="54" t="str">
        <f>IF(AND('Mapa final'!$Y$64="Muy Alta",'Mapa final'!$AA$64="Menor"),CONCATENATE("R10C",'Mapa final'!$O$64),"")</f>
        <v/>
      </c>
      <c r="V15" s="59" t="str">
        <f>IF(AND('Mapa final'!$Y$59="Muy Alta",'Mapa final'!$AA$59="Moderado"),CONCATENATE("R10C",'Mapa final'!$O$59),"")</f>
        <v/>
      </c>
      <c r="W15" s="60" t="str">
        <f>IF(AND('Mapa final'!$Y$60="Muy Alta",'Mapa final'!$AA$60="Moderado"),CONCATENATE("R10C",'Mapa final'!$O$60),"")</f>
        <v/>
      </c>
      <c r="X15" s="60" t="str">
        <f>IF(AND('Mapa final'!$Y$61="Muy Alta",'Mapa final'!$AA$61="Moderado"),CONCATENATE("R10C",'Mapa final'!$O$61),"")</f>
        <v/>
      </c>
      <c r="Y15" s="60" t="str">
        <f>IF(AND('Mapa final'!$Y$62="Muy Alta",'Mapa final'!$AA$62="Moderado"),CONCATENATE("R10C",'Mapa final'!$O$62),"")</f>
        <v/>
      </c>
      <c r="Z15" s="60" t="str">
        <f>IF(AND('Mapa final'!$Y$63="Muy Alta",'Mapa final'!$AA$63="Moderado"),CONCATENATE("R10C",'Mapa final'!$O$63),"")</f>
        <v/>
      </c>
      <c r="AA15" s="61" t="str">
        <f>IF(AND('Mapa final'!$Y$64="Muy Alta",'Mapa final'!$AA$64="Moderado"),CONCATENATE("R10C",'Mapa final'!$O$64),"")</f>
        <v/>
      </c>
      <c r="AB15" s="52" t="str">
        <f>IF(AND('Mapa final'!$Y$59="Muy Alta",'Mapa final'!$AA$59="Mayor"),CONCATENATE("R10C",'Mapa final'!$O$59),"")</f>
        <v/>
      </c>
      <c r="AC15" s="53" t="str">
        <f>IF(AND('Mapa final'!$Y$60="Muy Alta",'Mapa final'!$AA$60="Mayor"),CONCATENATE("R10C",'Mapa final'!$O$60),"")</f>
        <v/>
      </c>
      <c r="AD15" s="53" t="str">
        <f>IF(AND('Mapa final'!$Y$61="Muy Alta",'Mapa final'!$AA$61="Mayor"),CONCATENATE("R10C",'Mapa final'!$O$61),"")</f>
        <v/>
      </c>
      <c r="AE15" s="53" t="str">
        <f>IF(AND('Mapa final'!$Y$62="Muy Alta",'Mapa final'!$AA$62="Mayor"),CONCATENATE("R10C",'Mapa final'!$O$62),"")</f>
        <v/>
      </c>
      <c r="AF15" s="53" t="str">
        <f>IF(AND('Mapa final'!$Y$63="Muy Alta",'Mapa final'!$AA$63="Mayor"),CONCATENATE("R10C",'Mapa final'!$O$63),"")</f>
        <v/>
      </c>
      <c r="AG15" s="54" t="str">
        <f>IF(AND('Mapa final'!$Y$64="Muy Alta",'Mapa final'!$AA$64="Mayor"),CONCATENATE("R10C",'Mapa final'!$O$64),"")</f>
        <v/>
      </c>
      <c r="AH15" s="62" t="str">
        <f>IF(AND('Mapa final'!$Y$59="Muy Alta",'Mapa final'!$AA$59="Catastrófico"),CONCATENATE("R10C",'Mapa final'!$O$59),"")</f>
        <v/>
      </c>
      <c r="AI15" s="63" t="str">
        <f>IF(AND('Mapa final'!$Y$60="Muy Alta",'Mapa final'!$AA$60="Catastrófico"),CONCATENATE("R10C",'Mapa final'!$O$60),"")</f>
        <v/>
      </c>
      <c r="AJ15" s="63" t="str">
        <f>IF(AND('Mapa final'!$Y$61="Muy Alta",'Mapa final'!$AA$61="Catastrófico"),CONCATENATE("R10C",'Mapa final'!$O$61),"")</f>
        <v/>
      </c>
      <c r="AK15" s="63" t="str">
        <f>IF(AND('Mapa final'!$Y$62="Muy Alta",'Mapa final'!$AA$62="Catastrófico"),CONCATENATE("R10C",'Mapa final'!$O$62),"")</f>
        <v/>
      </c>
      <c r="AL15" s="63" t="str">
        <f>IF(AND('Mapa final'!$Y$63="Muy Alta",'Mapa final'!$AA$63="Catastrófico"),CONCATENATE("R10C",'Mapa final'!$O$63),"")</f>
        <v/>
      </c>
      <c r="AM15" s="64" t="str">
        <f>IF(AND('Mapa final'!$Y$64="Muy Alta",'Mapa final'!$AA$64="Catastrófico"),CONCATENATE("R10C",'Mapa final'!$O$64),"")</f>
        <v/>
      </c>
      <c r="AN15" s="84"/>
      <c r="AO15" s="361"/>
      <c r="AP15" s="362"/>
      <c r="AQ15" s="362"/>
      <c r="AR15" s="362"/>
      <c r="AS15" s="362"/>
      <c r="AT15" s="36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250"/>
      <c r="C16" s="250"/>
      <c r="D16" s="251"/>
      <c r="E16" s="347" t="s">
        <v>115</v>
      </c>
      <c r="F16" s="348"/>
      <c r="G16" s="348"/>
      <c r="H16" s="348"/>
      <c r="I16" s="348"/>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38" t="s">
        <v>80</v>
      </c>
      <c r="AP16" s="339"/>
      <c r="AQ16" s="339"/>
      <c r="AR16" s="339"/>
      <c r="AS16" s="339"/>
      <c r="AT16" s="34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250"/>
      <c r="C17" s="250"/>
      <c r="D17" s="251"/>
      <c r="E17" s="349"/>
      <c r="F17" s="350"/>
      <c r="G17" s="350"/>
      <c r="H17" s="350"/>
      <c r="I17" s="350"/>
      <c r="J17" s="68" t="str">
        <f>IF(AND('Mapa final'!$Y$11="Alta",'Mapa final'!$AA$11="Leve"),CONCATENATE("R2C",'Mapa final'!$O$11),"")</f>
        <v/>
      </c>
      <c r="K17" s="69" t="str">
        <f>IF(AND('Mapa final'!$Y$12="Alta",'Mapa final'!$AA$12="Leve"),CONCATENATE("R2C",'Mapa final'!$O$12),"")</f>
        <v/>
      </c>
      <c r="L17" s="69" t="str">
        <f>IF(AND('Mapa final'!$Y$13="Alta",'Mapa final'!$AA$13="Leve"),CONCATENATE("R2C",'Mapa final'!$O$13),"")</f>
        <v/>
      </c>
      <c r="M17" s="69" t="str">
        <f>IF(AND('Mapa final'!$Y$14="Alta",'Mapa final'!$AA$14="Leve"),CONCATENATE("R2C",'Mapa final'!$O$14),"")</f>
        <v/>
      </c>
      <c r="N17" s="69" t="str">
        <f>IF(AND('Mapa final'!$Y$15="Alta",'Mapa final'!$AA$15="Leve"),CONCATENATE("R2C",'Mapa final'!$O$15),"")</f>
        <v/>
      </c>
      <c r="O17" s="70" t="str">
        <f>IF(AND('Mapa final'!$Y$16="Alta",'Mapa final'!$AA$16="Leve"),CONCATENATE("R2C",'Mapa final'!$O$16),"")</f>
        <v/>
      </c>
      <c r="P17" s="68" t="str">
        <f>IF(AND('Mapa final'!$Y$11="Alta",'Mapa final'!$AA$11="Menor"),CONCATENATE("R2C",'Mapa final'!$O$11),"")</f>
        <v/>
      </c>
      <c r="Q17" s="69" t="str">
        <f>IF(AND('Mapa final'!$Y$12="Alta",'Mapa final'!$AA$12="Menor"),CONCATENATE("R2C",'Mapa final'!$O$12),"")</f>
        <v/>
      </c>
      <c r="R17" s="69" t="str">
        <f>IF(AND('Mapa final'!$Y$13="Alta",'Mapa final'!$AA$13="Menor"),CONCATENATE("R2C",'Mapa final'!$O$13),"")</f>
        <v/>
      </c>
      <c r="S17" s="69" t="str">
        <f>IF(AND('Mapa final'!$Y$14="Alta",'Mapa final'!$AA$14="Menor"),CONCATENATE("R2C",'Mapa final'!$O$14),"")</f>
        <v/>
      </c>
      <c r="T17" s="69" t="str">
        <f>IF(AND('Mapa final'!$Y$15="Alta",'Mapa final'!$AA$15="Menor"),CONCATENATE("R2C",'Mapa final'!$O$15),"")</f>
        <v/>
      </c>
      <c r="U17" s="70" t="str">
        <f>IF(AND('Mapa final'!$Y$16="Alta",'Mapa final'!$AA$16="Menor"),CONCATENATE("R2C",'Mapa final'!$O$16),"")</f>
        <v/>
      </c>
      <c r="V17" s="52" t="str">
        <f>IF(AND('Mapa final'!$Y$11="Alta",'Mapa final'!$AA$11="Moderado"),CONCATENATE("R2C",'Mapa final'!$O$11),"")</f>
        <v/>
      </c>
      <c r="W17" s="53" t="str">
        <f>IF(AND('Mapa final'!$Y$12="Alta",'Mapa final'!$AA$12="Moderado"),CONCATENATE("R2C",'Mapa final'!$O$12),"")</f>
        <v/>
      </c>
      <c r="X17" s="53" t="str">
        <f>IF(AND('Mapa final'!$Y$13="Alta",'Mapa final'!$AA$13="Moderado"),CONCATENATE("R2C",'Mapa final'!$O$13),"")</f>
        <v/>
      </c>
      <c r="Y17" s="53" t="str">
        <f>IF(AND('Mapa final'!$Y$14="Alta",'Mapa final'!$AA$14="Moderado"),CONCATENATE("R2C",'Mapa final'!$O$14),"")</f>
        <v/>
      </c>
      <c r="Z17" s="53" t="str">
        <f>IF(AND('Mapa final'!$Y$15="Alta",'Mapa final'!$AA$15="Moderado"),CONCATENATE("R2C",'Mapa final'!$O$15),"")</f>
        <v/>
      </c>
      <c r="AA17" s="54" t="str">
        <f>IF(AND('Mapa final'!$Y$16="Alta",'Mapa final'!$AA$16="Moderado"),CONCATENATE("R2C",'Mapa final'!$O$16),"")</f>
        <v/>
      </c>
      <c r="AB17" s="52" t="str">
        <f>IF(AND('Mapa final'!$Y$11="Alta",'Mapa final'!$AA$11="Mayor"),CONCATENATE("R2C",'Mapa final'!$O$11),"")</f>
        <v/>
      </c>
      <c r="AC17" s="53" t="str">
        <f>IF(AND('Mapa final'!$Y$12="Alta",'Mapa final'!$AA$12="Mayor"),CONCATENATE("R2C",'Mapa final'!$O$12),"")</f>
        <v/>
      </c>
      <c r="AD17" s="53" t="str">
        <f>IF(AND('Mapa final'!$Y$13="Alta",'Mapa final'!$AA$13="Mayor"),CONCATENATE("R2C",'Mapa final'!$O$13),"")</f>
        <v/>
      </c>
      <c r="AE17" s="53" t="str">
        <f>IF(AND('Mapa final'!$Y$14="Alta",'Mapa final'!$AA$14="Mayor"),CONCATENATE("R2C",'Mapa final'!$O$14),"")</f>
        <v/>
      </c>
      <c r="AF17" s="53" t="str">
        <f>IF(AND('Mapa final'!$Y$15="Alta",'Mapa final'!$AA$15="Mayor"),CONCATENATE("R2C",'Mapa final'!$O$15),"")</f>
        <v/>
      </c>
      <c r="AG17" s="54" t="str">
        <f>IF(AND('Mapa final'!$Y$16="Alta",'Mapa final'!$AA$16="Mayor"),CONCATENATE("R2C",'Mapa final'!$O$16),"")</f>
        <v/>
      </c>
      <c r="AH17" s="55" t="str">
        <f>IF(AND('Mapa final'!$Y$11="Alta",'Mapa final'!$AA$11="Catastrófico"),CONCATENATE("R2C",'Mapa final'!$O$11),"")</f>
        <v/>
      </c>
      <c r="AI17" s="56" t="str">
        <f>IF(AND('Mapa final'!$Y$12="Alta",'Mapa final'!$AA$12="Catastrófico"),CONCATENATE("R2C",'Mapa final'!$O$12),"")</f>
        <v/>
      </c>
      <c r="AJ17" s="56" t="str">
        <f>IF(AND('Mapa final'!$Y$13="Alta",'Mapa final'!$AA$13="Catastrófico"),CONCATENATE("R2C",'Mapa final'!$O$13),"")</f>
        <v/>
      </c>
      <c r="AK17" s="56" t="str">
        <f>IF(AND('Mapa final'!$Y$14="Alta",'Mapa final'!$AA$14="Catastrófico"),CONCATENATE("R2C",'Mapa final'!$O$14),"")</f>
        <v/>
      </c>
      <c r="AL17" s="56" t="str">
        <f>IF(AND('Mapa final'!$Y$15="Alta",'Mapa final'!$AA$15="Catastrófico"),CONCATENATE("R2C",'Mapa final'!$O$15),"")</f>
        <v/>
      </c>
      <c r="AM17" s="57" t="str">
        <f>IF(AND('Mapa final'!$Y$16="Alta",'Mapa final'!$AA$16="Catastrófico"),CONCATENATE("R2C",'Mapa final'!$O$16),"")</f>
        <v/>
      </c>
      <c r="AN17" s="84"/>
      <c r="AO17" s="341"/>
      <c r="AP17" s="342"/>
      <c r="AQ17" s="342"/>
      <c r="AR17" s="342"/>
      <c r="AS17" s="342"/>
      <c r="AT17" s="34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250"/>
      <c r="C18" s="250"/>
      <c r="D18" s="251"/>
      <c r="E18" s="351"/>
      <c r="F18" s="352"/>
      <c r="G18" s="352"/>
      <c r="H18" s="352"/>
      <c r="I18" s="350"/>
      <c r="J18" s="68" t="str">
        <f>IF(AND('Mapa final'!$Y$17="Alta",'Mapa final'!$AA$17="Leve"),CONCATENATE("R3C",'Mapa final'!$O$17),"")</f>
        <v/>
      </c>
      <c r="K18" s="69" t="str">
        <f>IF(AND('Mapa final'!$Y$18="Alta",'Mapa final'!$AA$18="Leve"),CONCATENATE("R3C",'Mapa final'!$O$18),"")</f>
        <v/>
      </c>
      <c r="L18" s="69" t="str">
        <f>IF(AND('Mapa final'!$Y$19="Alta",'Mapa final'!$AA$19="Leve"),CONCATENATE("R3C",'Mapa final'!$O$19),"")</f>
        <v/>
      </c>
      <c r="M18" s="69" t="str">
        <f>IF(AND('Mapa final'!$Y$20="Alta",'Mapa final'!$AA$20="Leve"),CONCATENATE("R3C",'Mapa final'!$O$20),"")</f>
        <v/>
      </c>
      <c r="N18" s="69" t="str">
        <f>IF(AND('Mapa final'!$Y$21="Alta",'Mapa final'!$AA$21="Leve"),CONCATENATE("R3C",'Mapa final'!$O$21),"")</f>
        <v/>
      </c>
      <c r="O18" s="70" t="str">
        <f>IF(AND('Mapa final'!$Y$22="Alta",'Mapa final'!$AA$22="Leve"),CONCATENATE("R3C",'Mapa final'!$O$22),"")</f>
        <v/>
      </c>
      <c r="P18" s="68" t="str">
        <f>IF(AND('Mapa final'!$Y$17="Alta",'Mapa final'!$AA$17="Menor"),CONCATENATE("R3C",'Mapa final'!$O$17),"")</f>
        <v/>
      </c>
      <c r="Q18" s="69" t="str">
        <f>IF(AND('Mapa final'!$Y$18="Alta",'Mapa final'!$AA$18="Menor"),CONCATENATE("R3C",'Mapa final'!$O$18),"")</f>
        <v/>
      </c>
      <c r="R18" s="69" t="str">
        <f>IF(AND('Mapa final'!$Y$19="Alta",'Mapa final'!$AA$19="Menor"),CONCATENATE("R3C",'Mapa final'!$O$19),"")</f>
        <v/>
      </c>
      <c r="S18" s="69" t="str">
        <f>IF(AND('Mapa final'!$Y$20="Alta",'Mapa final'!$AA$20="Menor"),CONCATENATE("R3C",'Mapa final'!$O$20),"")</f>
        <v/>
      </c>
      <c r="T18" s="69" t="str">
        <f>IF(AND('Mapa final'!$Y$21="Alta",'Mapa final'!$AA$21="Menor"),CONCATENATE("R3C",'Mapa final'!$O$21),"")</f>
        <v/>
      </c>
      <c r="U18" s="70" t="str">
        <f>IF(AND('Mapa final'!$Y$22="Alta",'Mapa final'!$AA$22="Menor"),CONCATENATE("R3C",'Mapa final'!$O$22),"")</f>
        <v/>
      </c>
      <c r="V18" s="52" t="str">
        <f>IF(AND('Mapa final'!$Y$17="Alta",'Mapa final'!$AA$17="Moderado"),CONCATENATE("R3C",'Mapa final'!$O$17),"")</f>
        <v/>
      </c>
      <c r="W18" s="53" t="str">
        <f>IF(AND('Mapa final'!$Y$18="Alta",'Mapa final'!$AA$18="Moderado"),CONCATENATE("R3C",'Mapa final'!$O$18),"")</f>
        <v/>
      </c>
      <c r="X18" s="53" t="str">
        <f>IF(AND('Mapa final'!$Y$19="Alta",'Mapa final'!$AA$19="Moderado"),CONCATENATE("R3C",'Mapa final'!$O$19),"")</f>
        <v/>
      </c>
      <c r="Y18" s="53" t="str">
        <f>IF(AND('Mapa final'!$Y$20="Alta",'Mapa final'!$AA$20="Moderado"),CONCATENATE("R3C",'Mapa final'!$O$20),"")</f>
        <v/>
      </c>
      <c r="Z18" s="53" t="str">
        <f>IF(AND('Mapa final'!$Y$21="Alta",'Mapa final'!$AA$21="Moderado"),CONCATENATE("R3C",'Mapa final'!$O$21),"")</f>
        <v/>
      </c>
      <c r="AA18" s="54" t="str">
        <f>IF(AND('Mapa final'!$Y$22="Alta",'Mapa final'!$AA$22="Moderado"),CONCATENATE("R3C",'Mapa final'!$O$22),"")</f>
        <v/>
      </c>
      <c r="AB18" s="52" t="str">
        <f>IF(AND('Mapa final'!$Y$17="Alta",'Mapa final'!$AA$17="Mayor"),CONCATENATE("R3C",'Mapa final'!$O$17),"")</f>
        <v/>
      </c>
      <c r="AC18" s="53" t="str">
        <f>IF(AND('Mapa final'!$Y$18="Alta",'Mapa final'!$AA$18="Mayor"),CONCATENATE("R3C",'Mapa final'!$O$18),"")</f>
        <v/>
      </c>
      <c r="AD18" s="53" t="str">
        <f>IF(AND('Mapa final'!$Y$19="Alta",'Mapa final'!$AA$19="Mayor"),CONCATENATE("R3C",'Mapa final'!$O$19),"")</f>
        <v/>
      </c>
      <c r="AE18" s="53" t="str">
        <f>IF(AND('Mapa final'!$Y$20="Alta",'Mapa final'!$AA$20="Mayor"),CONCATENATE("R3C",'Mapa final'!$O$20),"")</f>
        <v/>
      </c>
      <c r="AF18" s="53" t="str">
        <f>IF(AND('Mapa final'!$Y$21="Alta",'Mapa final'!$AA$21="Mayor"),CONCATENATE("R3C",'Mapa final'!$O$21),"")</f>
        <v/>
      </c>
      <c r="AG18" s="54" t="str">
        <f>IF(AND('Mapa final'!$Y$22="Alta",'Mapa final'!$AA$22="Mayor"),CONCATENATE("R3C",'Mapa final'!$O$22),"")</f>
        <v/>
      </c>
      <c r="AH18" s="55" t="str">
        <f>IF(AND('Mapa final'!$Y$17="Alta",'Mapa final'!$AA$17="Catastrófico"),CONCATENATE("R3C",'Mapa final'!$O$17),"")</f>
        <v/>
      </c>
      <c r="AI18" s="56" t="str">
        <f>IF(AND('Mapa final'!$Y$18="Alta",'Mapa final'!$AA$18="Catastrófico"),CONCATENATE("R3C",'Mapa final'!$O$18),"")</f>
        <v/>
      </c>
      <c r="AJ18" s="56" t="str">
        <f>IF(AND('Mapa final'!$Y$19="Alta",'Mapa final'!$AA$19="Catastrófico"),CONCATENATE("R3C",'Mapa final'!$O$19),"")</f>
        <v/>
      </c>
      <c r="AK18" s="56" t="str">
        <f>IF(AND('Mapa final'!$Y$20="Alta",'Mapa final'!$AA$20="Catastrófico"),CONCATENATE("R3C",'Mapa final'!$O$20),"")</f>
        <v/>
      </c>
      <c r="AL18" s="56" t="str">
        <f>IF(AND('Mapa final'!$Y$21="Alta",'Mapa final'!$AA$21="Catastrófico"),CONCATENATE("R3C",'Mapa final'!$O$21),"")</f>
        <v/>
      </c>
      <c r="AM18" s="57" t="str">
        <f>IF(AND('Mapa final'!$Y$22="Alta",'Mapa final'!$AA$22="Catastrófico"),CONCATENATE("R3C",'Mapa final'!$O$22),"")</f>
        <v/>
      </c>
      <c r="AN18" s="84"/>
      <c r="AO18" s="341"/>
      <c r="AP18" s="342"/>
      <c r="AQ18" s="342"/>
      <c r="AR18" s="342"/>
      <c r="AS18" s="342"/>
      <c r="AT18" s="34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250"/>
      <c r="C19" s="250"/>
      <c r="D19" s="251"/>
      <c r="E19" s="351"/>
      <c r="F19" s="352"/>
      <c r="G19" s="352"/>
      <c r="H19" s="352"/>
      <c r="I19" s="350"/>
      <c r="J19" s="68" t="str">
        <f>IF(AND('Mapa final'!$Y$23="Alta",'Mapa final'!$AA$23="Leve"),CONCATENATE("R4C",'Mapa final'!$O$23),"")</f>
        <v/>
      </c>
      <c r="K19" s="69" t="str">
        <f>IF(AND('Mapa final'!$Y$24="Alta",'Mapa final'!$AA$24="Leve"),CONCATENATE("R4C",'Mapa final'!$O$24),"")</f>
        <v/>
      </c>
      <c r="L19" s="69" t="str">
        <f>IF(AND('Mapa final'!$Y$25="Alta",'Mapa final'!$AA$25="Leve"),CONCATENATE("R4C",'Mapa final'!$O$25),"")</f>
        <v/>
      </c>
      <c r="M19" s="69" t="str">
        <f>IF(AND('Mapa final'!$Y$26="Alta",'Mapa final'!$AA$26="Leve"),CONCATENATE("R4C",'Mapa final'!$O$26),"")</f>
        <v/>
      </c>
      <c r="N19" s="69" t="str">
        <f>IF(AND('Mapa final'!$Y$27="Alta",'Mapa final'!$AA$27="Leve"),CONCATENATE("R4C",'Mapa final'!$O$27),"")</f>
        <v/>
      </c>
      <c r="O19" s="70" t="str">
        <f>IF(AND('Mapa final'!$Y$28="Alta",'Mapa final'!$AA$28="Leve"),CONCATENATE("R4C",'Mapa final'!$O$28),"")</f>
        <v/>
      </c>
      <c r="P19" s="68" t="str">
        <f>IF(AND('Mapa final'!$Y$23="Alta",'Mapa final'!$AA$23="Menor"),CONCATENATE("R4C",'Mapa final'!$O$23),"")</f>
        <v/>
      </c>
      <c r="Q19" s="69" t="str">
        <f>IF(AND('Mapa final'!$Y$24="Alta",'Mapa final'!$AA$24="Menor"),CONCATENATE("R4C",'Mapa final'!$O$24),"")</f>
        <v/>
      </c>
      <c r="R19" s="69" t="str">
        <f>IF(AND('Mapa final'!$Y$25="Alta",'Mapa final'!$AA$25="Menor"),CONCATENATE("R4C",'Mapa final'!$O$25),"")</f>
        <v/>
      </c>
      <c r="S19" s="69" t="str">
        <f>IF(AND('Mapa final'!$Y$26="Alta",'Mapa final'!$AA$26="Menor"),CONCATENATE("R4C",'Mapa final'!$O$26),"")</f>
        <v/>
      </c>
      <c r="T19" s="69" t="str">
        <f>IF(AND('Mapa final'!$Y$27="Alta",'Mapa final'!$AA$27="Menor"),CONCATENATE("R4C",'Mapa final'!$O$27),"")</f>
        <v/>
      </c>
      <c r="U19" s="70" t="str">
        <f>IF(AND('Mapa final'!$Y$28="Alta",'Mapa final'!$AA$28="Menor"),CONCATENATE("R4C",'Mapa final'!$O$28),"")</f>
        <v/>
      </c>
      <c r="V19" s="52" t="str">
        <f>IF(AND('Mapa final'!$Y$23="Alta",'Mapa final'!$AA$23="Moderado"),CONCATENATE("R4C",'Mapa final'!$O$23),"")</f>
        <v/>
      </c>
      <c r="W19" s="53" t="str">
        <f>IF(AND('Mapa final'!$Y$24="Alta",'Mapa final'!$AA$24="Moderado"),CONCATENATE("R4C",'Mapa final'!$O$24),"")</f>
        <v/>
      </c>
      <c r="X19" s="58" t="str">
        <f>IF(AND('Mapa final'!$Y$25="Alta",'Mapa final'!$AA$25="Moderado"),CONCATENATE("R4C",'Mapa final'!$O$25),"")</f>
        <v/>
      </c>
      <c r="Y19" s="58" t="str">
        <f>IF(AND('Mapa final'!$Y$26="Alta",'Mapa final'!$AA$26="Moderado"),CONCATENATE("R4C",'Mapa final'!$O$26),"")</f>
        <v/>
      </c>
      <c r="Z19" s="58" t="str">
        <f>IF(AND('Mapa final'!$Y$27="Alta",'Mapa final'!$AA$27="Moderado"),CONCATENATE("R4C",'Mapa final'!$O$27),"")</f>
        <v/>
      </c>
      <c r="AA19" s="54" t="str">
        <f>IF(AND('Mapa final'!$Y$28="Alta",'Mapa final'!$AA$28="Moderado"),CONCATENATE("R4C",'Mapa final'!$O$28),"")</f>
        <v/>
      </c>
      <c r="AB19" s="52" t="str">
        <f>IF(AND('Mapa final'!$Y$23="Alta",'Mapa final'!$AA$23="Mayor"),CONCATENATE("R4C",'Mapa final'!$O$23),"")</f>
        <v/>
      </c>
      <c r="AC19" s="53" t="str">
        <f>IF(AND('Mapa final'!$Y$24="Alta",'Mapa final'!$AA$24="Mayor"),CONCATENATE("R4C",'Mapa final'!$O$24),"")</f>
        <v/>
      </c>
      <c r="AD19" s="58" t="str">
        <f>IF(AND('Mapa final'!$Y$25="Alta",'Mapa final'!$AA$25="Mayor"),CONCATENATE("R4C",'Mapa final'!$O$25),"")</f>
        <v/>
      </c>
      <c r="AE19" s="58" t="str">
        <f>IF(AND('Mapa final'!$Y$26="Alta",'Mapa final'!$AA$26="Mayor"),CONCATENATE("R4C",'Mapa final'!$O$26),"")</f>
        <v/>
      </c>
      <c r="AF19" s="58" t="str">
        <f>IF(AND('Mapa final'!$Y$27="Alta",'Mapa final'!$AA$27="Mayor"),CONCATENATE("R4C",'Mapa final'!$O$27),"")</f>
        <v/>
      </c>
      <c r="AG19" s="54" t="str">
        <f>IF(AND('Mapa final'!$Y$28="Alta",'Mapa final'!$AA$28="Mayor"),CONCATENATE("R4C",'Mapa final'!$O$28),"")</f>
        <v/>
      </c>
      <c r="AH19" s="55" t="str">
        <f>IF(AND('Mapa final'!$Y$23="Alta",'Mapa final'!$AA$23="Catastrófico"),CONCATENATE("R4C",'Mapa final'!$O$23),"")</f>
        <v/>
      </c>
      <c r="AI19" s="56" t="str">
        <f>IF(AND('Mapa final'!$Y$24="Alta",'Mapa final'!$AA$24="Catastrófico"),CONCATENATE("R4C",'Mapa final'!$O$24),"")</f>
        <v/>
      </c>
      <c r="AJ19" s="56" t="str">
        <f>IF(AND('Mapa final'!$Y$25="Alta",'Mapa final'!$AA$25="Catastrófico"),CONCATENATE("R4C",'Mapa final'!$O$25),"")</f>
        <v/>
      </c>
      <c r="AK19" s="56" t="str">
        <f>IF(AND('Mapa final'!$Y$26="Alta",'Mapa final'!$AA$26="Catastrófico"),CONCATENATE("R4C",'Mapa final'!$O$26),"")</f>
        <v/>
      </c>
      <c r="AL19" s="56" t="str">
        <f>IF(AND('Mapa final'!$Y$27="Alta",'Mapa final'!$AA$27="Catastrófico"),CONCATENATE("R4C",'Mapa final'!$O$27),"")</f>
        <v/>
      </c>
      <c r="AM19" s="57" t="str">
        <f>IF(AND('Mapa final'!$Y$28="Alta",'Mapa final'!$AA$28="Catastrófico"),CONCATENATE("R4C",'Mapa final'!$O$28),"")</f>
        <v/>
      </c>
      <c r="AN19" s="84"/>
      <c r="AO19" s="341"/>
      <c r="AP19" s="342"/>
      <c r="AQ19" s="342"/>
      <c r="AR19" s="342"/>
      <c r="AS19" s="342"/>
      <c r="AT19" s="34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250"/>
      <c r="C20" s="250"/>
      <c r="D20" s="251"/>
      <c r="E20" s="351"/>
      <c r="F20" s="352"/>
      <c r="G20" s="352"/>
      <c r="H20" s="352"/>
      <c r="I20" s="350"/>
      <c r="J20" s="68" t="str">
        <f>IF(AND('Mapa final'!$Y$29="Alta",'Mapa final'!$AA$29="Leve"),CONCATENATE("R5C",'Mapa final'!$O$29),"")</f>
        <v/>
      </c>
      <c r="K20" s="69" t="str">
        <f>IF(AND('Mapa final'!$Y$30="Alta",'Mapa final'!$AA$30="Leve"),CONCATENATE("R5C",'Mapa final'!$O$30),"")</f>
        <v/>
      </c>
      <c r="L20" s="69" t="str">
        <f>IF(AND('Mapa final'!$Y$31="Alta",'Mapa final'!$AA$31="Leve"),CONCATENATE("R5C",'Mapa final'!$O$31),"")</f>
        <v/>
      </c>
      <c r="M20" s="69" t="str">
        <f>IF(AND('Mapa final'!$Y$32="Alta",'Mapa final'!$AA$32="Leve"),CONCATENATE("R5C",'Mapa final'!$O$32),"")</f>
        <v/>
      </c>
      <c r="N20" s="69" t="str">
        <f>IF(AND('Mapa final'!$Y$33="Alta",'Mapa final'!$AA$33="Leve"),CONCATENATE("R5C",'Mapa final'!$O$33),"")</f>
        <v/>
      </c>
      <c r="O20" s="70" t="str">
        <f>IF(AND('Mapa final'!$Y$34="Alta",'Mapa final'!$AA$34="Leve"),CONCATENATE("R5C",'Mapa final'!$O$34),"")</f>
        <v/>
      </c>
      <c r="P20" s="68" t="str">
        <f>IF(AND('Mapa final'!$Y$29="Alta",'Mapa final'!$AA$29="Menor"),CONCATENATE("R5C",'Mapa final'!$O$29),"")</f>
        <v/>
      </c>
      <c r="Q20" s="69" t="str">
        <f>IF(AND('Mapa final'!$Y$30="Alta",'Mapa final'!$AA$30="Menor"),CONCATENATE("R5C",'Mapa final'!$O$30),"")</f>
        <v/>
      </c>
      <c r="R20" s="69" t="str">
        <f>IF(AND('Mapa final'!$Y$31="Alta",'Mapa final'!$AA$31="Menor"),CONCATENATE("R5C",'Mapa final'!$O$31),"")</f>
        <v/>
      </c>
      <c r="S20" s="69" t="str">
        <f>IF(AND('Mapa final'!$Y$32="Alta",'Mapa final'!$AA$32="Menor"),CONCATENATE("R5C",'Mapa final'!$O$32),"")</f>
        <v/>
      </c>
      <c r="T20" s="69" t="str">
        <f>IF(AND('Mapa final'!$Y$33="Alta",'Mapa final'!$AA$33="Menor"),CONCATENATE("R5C",'Mapa final'!$O$33),"")</f>
        <v/>
      </c>
      <c r="U20" s="70" t="str">
        <f>IF(AND('Mapa final'!$Y$34="Alta",'Mapa final'!$AA$34="Menor"),CONCATENATE("R5C",'Mapa final'!$O$34),"")</f>
        <v/>
      </c>
      <c r="V20" s="52" t="str">
        <f>IF(AND('Mapa final'!$Y$29="Alta",'Mapa final'!$AA$29="Moderado"),CONCATENATE("R5C",'Mapa final'!$O$29),"")</f>
        <v/>
      </c>
      <c r="W20" s="53" t="str">
        <f>IF(AND('Mapa final'!$Y$30="Alta",'Mapa final'!$AA$30="Moderado"),CONCATENATE("R5C",'Mapa final'!$O$30),"")</f>
        <v/>
      </c>
      <c r="X20" s="58" t="str">
        <f>IF(AND('Mapa final'!$Y$31="Alta",'Mapa final'!$AA$31="Moderado"),CONCATENATE("R5C",'Mapa final'!$O$31),"")</f>
        <v/>
      </c>
      <c r="Y20" s="58" t="str">
        <f>IF(AND('Mapa final'!$Y$32="Alta",'Mapa final'!$AA$32="Moderado"),CONCATENATE("R5C",'Mapa final'!$O$32),"")</f>
        <v/>
      </c>
      <c r="Z20" s="58" t="str">
        <f>IF(AND('Mapa final'!$Y$33="Alta",'Mapa final'!$AA$33="Moderado"),CONCATENATE("R5C",'Mapa final'!$O$33),"")</f>
        <v/>
      </c>
      <c r="AA20" s="54" t="str">
        <f>IF(AND('Mapa final'!$Y$34="Alta",'Mapa final'!$AA$34="Moderado"),CONCATENATE("R5C",'Mapa final'!$O$34),"")</f>
        <v/>
      </c>
      <c r="AB20" s="52" t="str">
        <f>IF(AND('Mapa final'!$Y$29="Alta",'Mapa final'!$AA$29="Mayor"),CONCATENATE("R5C",'Mapa final'!$O$29),"")</f>
        <v/>
      </c>
      <c r="AC20" s="53" t="str">
        <f>IF(AND('Mapa final'!$Y$30="Alta",'Mapa final'!$AA$30="Mayor"),CONCATENATE("R5C",'Mapa final'!$O$30),"")</f>
        <v/>
      </c>
      <c r="AD20" s="58" t="str">
        <f>IF(AND('Mapa final'!$Y$31="Alta",'Mapa final'!$AA$31="Mayor"),CONCATENATE("R5C",'Mapa final'!$O$31),"")</f>
        <v/>
      </c>
      <c r="AE20" s="58" t="str">
        <f>IF(AND('Mapa final'!$Y$32="Alta",'Mapa final'!$AA$32="Mayor"),CONCATENATE("R5C",'Mapa final'!$O$32),"")</f>
        <v/>
      </c>
      <c r="AF20" s="58" t="str">
        <f>IF(AND('Mapa final'!$Y$33="Alta",'Mapa final'!$AA$33="Mayor"),CONCATENATE("R5C",'Mapa final'!$O$33),"")</f>
        <v/>
      </c>
      <c r="AG20" s="54" t="str">
        <f>IF(AND('Mapa final'!$Y$34="Alta",'Mapa final'!$AA$34="Mayor"),CONCATENATE("R5C",'Mapa final'!$O$34),"")</f>
        <v/>
      </c>
      <c r="AH20" s="55" t="str">
        <f>IF(AND('Mapa final'!$Y$29="Alta",'Mapa final'!$AA$29="Catastrófico"),CONCATENATE("R5C",'Mapa final'!$O$29),"")</f>
        <v/>
      </c>
      <c r="AI20" s="56" t="str">
        <f>IF(AND('Mapa final'!$Y$30="Alta",'Mapa final'!$AA$30="Catastrófico"),CONCATENATE("R5C",'Mapa final'!$O$30),"")</f>
        <v/>
      </c>
      <c r="AJ20" s="56" t="str">
        <f>IF(AND('Mapa final'!$Y$31="Alta",'Mapa final'!$AA$31="Catastrófico"),CONCATENATE("R5C",'Mapa final'!$O$31),"")</f>
        <v/>
      </c>
      <c r="AK20" s="56" t="str">
        <f>IF(AND('Mapa final'!$Y$32="Alta",'Mapa final'!$AA$32="Catastrófico"),CONCATENATE("R5C",'Mapa final'!$O$32),"")</f>
        <v/>
      </c>
      <c r="AL20" s="56" t="str">
        <f>IF(AND('Mapa final'!$Y$33="Alta",'Mapa final'!$AA$33="Catastrófico"),CONCATENATE("R5C",'Mapa final'!$O$33),"")</f>
        <v/>
      </c>
      <c r="AM20" s="57" t="str">
        <f>IF(AND('Mapa final'!$Y$34="Alta",'Mapa final'!$AA$34="Catastrófico"),CONCATENATE("R5C",'Mapa final'!$O$34),"")</f>
        <v/>
      </c>
      <c r="AN20" s="84"/>
      <c r="AO20" s="341"/>
      <c r="AP20" s="342"/>
      <c r="AQ20" s="342"/>
      <c r="AR20" s="342"/>
      <c r="AS20" s="342"/>
      <c r="AT20" s="34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250"/>
      <c r="C21" s="250"/>
      <c r="D21" s="251"/>
      <c r="E21" s="351"/>
      <c r="F21" s="352"/>
      <c r="G21" s="352"/>
      <c r="H21" s="352"/>
      <c r="I21" s="350"/>
      <c r="J21" s="68" t="str">
        <f>IF(AND('Mapa final'!$Y$35="Alta",'Mapa final'!$AA$35="Leve"),CONCATENATE("R6C",'Mapa final'!$O$35),"")</f>
        <v/>
      </c>
      <c r="K21" s="69" t="str">
        <f>IF(AND('Mapa final'!$Y$36="Alta",'Mapa final'!$AA$36="Leve"),CONCATENATE("R6C",'Mapa final'!$O$36),"")</f>
        <v/>
      </c>
      <c r="L21" s="69" t="str">
        <f>IF(AND('Mapa final'!$Y$37="Alta",'Mapa final'!$AA$37="Leve"),CONCATENATE("R6C",'Mapa final'!$O$37),"")</f>
        <v/>
      </c>
      <c r="M21" s="69" t="str">
        <f>IF(AND('Mapa final'!$Y$38="Alta",'Mapa final'!$AA$38="Leve"),CONCATENATE("R6C",'Mapa final'!$O$38),"")</f>
        <v/>
      </c>
      <c r="N21" s="69" t="str">
        <f>IF(AND('Mapa final'!$Y$39="Alta",'Mapa final'!$AA$39="Leve"),CONCATENATE("R6C",'Mapa final'!$O$39),"")</f>
        <v/>
      </c>
      <c r="O21" s="70" t="str">
        <f>IF(AND('Mapa final'!$Y$40="Alta",'Mapa final'!$AA$40="Leve"),CONCATENATE("R6C",'Mapa final'!$O$40),"")</f>
        <v/>
      </c>
      <c r="P21" s="68" t="str">
        <f>IF(AND('Mapa final'!$Y$35="Alta",'Mapa final'!$AA$35="Menor"),CONCATENATE("R6C",'Mapa final'!$O$35),"")</f>
        <v/>
      </c>
      <c r="Q21" s="69" t="str">
        <f>IF(AND('Mapa final'!$Y$36="Alta",'Mapa final'!$AA$36="Menor"),CONCATENATE("R6C",'Mapa final'!$O$36),"")</f>
        <v/>
      </c>
      <c r="R21" s="69" t="str">
        <f>IF(AND('Mapa final'!$Y$37="Alta",'Mapa final'!$AA$37="Menor"),CONCATENATE("R6C",'Mapa final'!$O$37),"")</f>
        <v/>
      </c>
      <c r="S21" s="69" t="str">
        <f>IF(AND('Mapa final'!$Y$38="Alta",'Mapa final'!$AA$38="Menor"),CONCATENATE("R6C",'Mapa final'!$O$38),"")</f>
        <v/>
      </c>
      <c r="T21" s="69" t="str">
        <f>IF(AND('Mapa final'!$Y$39="Alta",'Mapa final'!$AA$39="Menor"),CONCATENATE("R6C",'Mapa final'!$O$39),"")</f>
        <v/>
      </c>
      <c r="U21" s="70" t="str">
        <f>IF(AND('Mapa final'!$Y$40="Alta",'Mapa final'!$AA$40="Menor"),CONCATENATE("R6C",'Mapa final'!$O$40),"")</f>
        <v/>
      </c>
      <c r="V21" s="52" t="str">
        <f>IF(AND('Mapa final'!$Y$35="Alta",'Mapa final'!$AA$35="Moderado"),CONCATENATE("R6C",'Mapa final'!$O$35),"")</f>
        <v/>
      </c>
      <c r="W21" s="53" t="str">
        <f>IF(AND('Mapa final'!$Y$36="Alta",'Mapa final'!$AA$36="Moderado"),CONCATENATE("R6C",'Mapa final'!$O$36),"")</f>
        <v/>
      </c>
      <c r="X21" s="58" t="str">
        <f>IF(AND('Mapa final'!$Y$37="Alta",'Mapa final'!$AA$37="Moderado"),CONCATENATE("R6C",'Mapa final'!$O$37),"")</f>
        <v/>
      </c>
      <c r="Y21" s="58" t="str">
        <f>IF(AND('Mapa final'!$Y$38="Alta",'Mapa final'!$AA$38="Moderado"),CONCATENATE("R6C",'Mapa final'!$O$38),"")</f>
        <v/>
      </c>
      <c r="Z21" s="58" t="str">
        <f>IF(AND('Mapa final'!$Y$39="Alta",'Mapa final'!$AA$39="Moderado"),CONCATENATE("R6C",'Mapa final'!$O$39),"")</f>
        <v/>
      </c>
      <c r="AA21" s="54" t="str">
        <f>IF(AND('Mapa final'!$Y$40="Alta",'Mapa final'!$AA$40="Moderado"),CONCATENATE("R6C",'Mapa final'!$O$40),"")</f>
        <v/>
      </c>
      <c r="AB21" s="52" t="str">
        <f>IF(AND('Mapa final'!$Y$35="Alta",'Mapa final'!$AA$35="Mayor"),CONCATENATE("R6C",'Mapa final'!$O$35),"")</f>
        <v/>
      </c>
      <c r="AC21" s="53" t="str">
        <f>IF(AND('Mapa final'!$Y$36="Alta",'Mapa final'!$AA$36="Mayor"),CONCATENATE("R6C",'Mapa final'!$O$36),"")</f>
        <v/>
      </c>
      <c r="AD21" s="58" t="str">
        <f>IF(AND('Mapa final'!$Y$37="Alta",'Mapa final'!$AA$37="Mayor"),CONCATENATE("R6C",'Mapa final'!$O$37),"")</f>
        <v/>
      </c>
      <c r="AE21" s="58" t="str">
        <f>IF(AND('Mapa final'!$Y$38="Alta",'Mapa final'!$AA$38="Mayor"),CONCATENATE("R6C",'Mapa final'!$O$38),"")</f>
        <v/>
      </c>
      <c r="AF21" s="58" t="str">
        <f>IF(AND('Mapa final'!$Y$39="Alta",'Mapa final'!$AA$39="Mayor"),CONCATENATE("R6C",'Mapa final'!$O$39),"")</f>
        <v/>
      </c>
      <c r="AG21" s="54" t="str">
        <f>IF(AND('Mapa final'!$Y$40="Alta",'Mapa final'!$AA$40="Mayor"),CONCATENATE("R6C",'Mapa final'!$O$40),"")</f>
        <v/>
      </c>
      <c r="AH21" s="55" t="str">
        <f>IF(AND('Mapa final'!$Y$35="Alta",'Mapa final'!$AA$35="Catastrófico"),CONCATENATE("R6C",'Mapa final'!$O$35),"")</f>
        <v/>
      </c>
      <c r="AI21" s="56" t="str">
        <f>IF(AND('Mapa final'!$Y$36="Alta",'Mapa final'!$AA$36="Catastrófico"),CONCATENATE("R6C",'Mapa final'!$O$36),"")</f>
        <v/>
      </c>
      <c r="AJ21" s="56" t="str">
        <f>IF(AND('Mapa final'!$Y$37="Alta",'Mapa final'!$AA$37="Catastrófico"),CONCATENATE("R6C",'Mapa final'!$O$37),"")</f>
        <v/>
      </c>
      <c r="AK21" s="56" t="str">
        <f>IF(AND('Mapa final'!$Y$38="Alta",'Mapa final'!$AA$38="Catastrófico"),CONCATENATE("R6C",'Mapa final'!$O$38),"")</f>
        <v/>
      </c>
      <c r="AL21" s="56" t="str">
        <f>IF(AND('Mapa final'!$Y$39="Alta",'Mapa final'!$AA$39="Catastrófico"),CONCATENATE("R6C",'Mapa final'!$O$39),"")</f>
        <v/>
      </c>
      <c r="AM21" s="57" t="str">
        <f>IF(AND('Mapa final'!$Y$40="Alta",'Mapa final'!$AA$40="Catastrófico"),CONCATENATE("R6C",'Mapa final'!$O$40),"")</f>
        <v/>
      </c>
      <c r="AN21" s="84"/>
      <c r="AO21" s="341"/>
      <c r="AP21" s="342"/>
      <c r="AQ21" s="342"/>
      <c r="AR21" s="342"/>
      <c r="AS21" s="342"/>
      <c r="AT21" s="34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250"/>
      <c r="C22" s="250"/>
      <c r="D22" s="251"/>
      <c r="E22" s="351"/>
      <c r="F22" s="352"/>
      <c r="G22" s="352"/>
      <c r="H22" s="352"/>
      <c r="I22" s="350"/>
      <c r="J22" s="68" t="str">
        <f>IF(AND('Mapa final'!$Y$41="Alta",'Mapa final'!$AA$41="Leve"),CONCATENATE("R7C",'Mapa final'!$O$41),"")</f>
        <v/>
      </c>
      <c r="K22" s="69" t="str">
        <f>IF(AND('Mapa final'!$Y$42="Alta",'Mapa final'!$AA$42="Leve"),CONCATENATE("R7C",'Mapa final'!$O$42),"")</f>
        <v/>
      </c>
      <c r="L22" s="69" t="str">
        <f>IF(AND('Mapa final'!$Y$43="Alta",'Mapa final'!$AA$43="Leve"),CONCATENATE("R7C",'Mapa final'!$O$43),"")</f>
        <v/>
      </c>
      <c r="M22" s="69" t="str">
        <f>IF(AND('Mapa final'!$Y$44="Alta",'Mapa final'!$AA$44="Leve"),CONCATENATE("R7C",'Mapa final'!$O$44),"")</f>
        <v/>
      </c>
      <c r="N22" s="69" t="str">
        <f>IF(AND('Mapa final'!$Y$45="Alta",'Mapa final'!$AA$45="Leve"),CONCATENATE("R7C",'Mapa final'!$O$45),"")</f>
        <v/>
      </c>
      <c r="O22" s="70" t="str">
        <f>IF(AND('Mapa final'!$Y$46="Alta",'Mapa final'!$AA$46="Leve"),CONCATENATE("R7C",'Mapa final'!$O$46),"")</f>
        <v/>
      </c>
      <c r="P22" s="68" t="str">
        <f>IF(AND('Mapa final'!$Y$41="Alta",'Mapa final'!$AA$41="Menor"),CONCATENATE("R7C",'Mapa final'!$O$41),"")</f>
        <v/>
      </c>
      <c r="Q22" s="69" t="str">
        <f>IF(AND('Mapa final'!$Y$42="Alta",'Mapa final'!$AA$42="Menor"),CONCATENATE("R7C",'Mapa final'!$O$42),"")</f>
        <v/>
      </c>
      <c r="R22" s="69" t="str">
        <f>IF(AND('Mapa final'!$Y$43="Alta",'Mapa final'!$AA$43="Menor"),CONCATENATE("R7C",'Mapa final'!$O$43),"")</f>
        <v/>
      </c>
      <c r="S22" s="69" t="str">
        <f>IF(AND('Mapa final'!$Y$44="Alta",'Mapa final'!$AA$44="Menor"),CONCATENATE("R7C",'Mapa final'!$O$44),"")</f>
        <v/>
      </c>
      <c r="T22" s="69" t="str">
        <f>IF(AND('Mapa final'!$Y$45="Alta",'Mapa final'!$AA$45="Menor"),CONCATENATE("R7C",'Mapa final'!$O$45),"")</f>
        <v/>
      </c>
      <c r="U22" s="70" t="str">
        <f>IF(AND('Mapa final'!$Y$46="Alta",'Mapa final'!$AA$46="Menor"),CONCATENATE("R7C",'Mapa final'!$O$46),"")</f>
        <v/>
      </c>
      <c r="V22" s="52" t="str">
        <f>IF(AND('Mapa final'!$Y$41="Alta",'Mapa final'!$AA$41="Moderado"),CONCATENATE("R7C",'Mapa final'!$O$41),"")</f>
        <v/>
      </c>
      <c r="W22" s="53" t="str">
        <f>IF(AND('Mapa final'!$Y$42="Alta",'Mapa final'!$AA$42="Moderado"),CONCATENATE("R7C",'Mapa final'!$O$42),"")</f>
        <v/>
      </c>
      <c r="X22" s="58" t="str">
        <f>IF(AND('Mapa final'!$Y$43="Alta",'Mapa final'!$AA$43="Moderado"),CONCATENATE("R7C",'Mapa final'!$O$43),"")</f>
        <v/>
      </c>
      <c r="Y22" s="58" t="str">
        <f>IF(AND('Mapa final'!$Y$44="Alta",'Mapa final'!$AA$44="Moderado"),CONCATENATE("R7C",'Mapa final'!$O$44),"")</f>
        <v/>
      </c>
      <c r="Z22" s="58" t="str">
        <f>IF(AND('Mapa final'!$Y$45="Alta",'Mapa final'!$AA$45="Moderado"),CONCATENATE("R7C",'Mapa final'!$O$45),"")</f>
        <v/>
      </c>
      <c r="AA22" s="54" t="str">
        <f>IF(AND('Mapa final'!$Y$46="Alta",'Mapa final'!$AA$46="Moderado"),CONCATENATE("R7C",'Mapa final'!$O$46),"")</f>
        <v/>
      </c>
      <c r="AB22" s="52" t="str">
        <f>IF(AND('Mapa final'!$Y$41="Alta",'Mapa final'!$AA$41="Mayor"),CONCATENATE("R7C",'Mapa final'!$O$41),"")</f>
        <v/>
      </c>
      <c r="AC22" s="53" t="str">
        <f>IF(AND('Mapa final'!$Y$42="Alta",'Mapa final'!$AA$42="Mayor"),CONCATENATE("R7C",'Mapa final'!$O$42),"")</f>
        <v/>
      </c>
      <c r="AD22" s="58" t="str">
        <f>IF(AND('Mapa final'!$Y$43="Alta",'Mapa final'!$AA$43="Mayor"),CONCATENATE("R7C",'Mapa final'!$O$43),"")</f>
        <v/>
      </c>
      <c r="AE22" s="58" t="str">
        <f>IF(AND('Mapa final'!$Y$44="Alta",'Mapa final'!$AA$44="Mayor"),CONCATENATE("R7C",'Mapa final'!$O$44),"")</f>
        <v/>
      </c>
      <c r="AF22" s="58" t="str">
        <f>IF(AND('Mapa final'!$Y$45="Alta",'Mapa final'!$AA$45="Mayor"),CONCATENATE("R7C",'Mapa final'!$O$45),"")</f>
        <v/>
      </c>
      <c r="AG22" s="54" t="str">
        <f>IF(AND('Mapa final'!$Y$46="Alta",'Mapa final'!$AA$46="Mayor"),CONCATENATE("R7C",'Mapa final'!$O$46),"")</f>
        <v/>
      </c>
      <c r="AH22" s="55" t="str">
        <f>IF(AND('Mapa final'!$Y$41="Alta",'Mapa final'!$AA$41="Catastrófico"),CONCATENATE("R7C",'Mapa final'!$O$41),"")</f>
        <v/>
      </c>
      <c r="AI22" s="56" t="str">
        <f>IF(AND('Mapa final'!$Y$42="Alta",'Mapa final'!$AA$42="Catastrófico"),CONCATENATE("R7C",'Mapa final'!$O$42),"")</f>
        <v/>
      </c>
      <c r="AJ22" s="56" t="str">
        <f>IF(AND('Mapa final'!$Y$43="Alta",'Mapa final'!$AA$43="Catastrófico"),CONCATENATE("R7C",'Mapa final'!$O$43),"")</f>
        <v/>
      </c>
      <c r="AK22" s="56" t="str">
        <f>IF(AND('Mapa final'!$Y$44="Alta",'Mapa final'!$AA$44="Catastrófico"),CONCATENATE("R7C",'Mapa final'!$O$44),"")</f>
        <v/>
      </c>
      <c r="AL22" s="56" t="str">
        <f>IF(AND('Mapa final'!$Y$45="Alta",'Mapa final'!$AA$45="Catastrófico"),CONCATENATE("R7C",'Mapa final'!$O$45),"")</f>
        <v/>
      </c>
      <c r="AM22" s="57" t="str">
        <f>IF(AND('Mapa final'!$Y$46="Alta",'Mapa final'!$AA$46="Catastrófico"),CONCATENATE("R7C",'Mapa final'!$O$46),"")</f>
        <v/>
      </c>
      <c r="AN22" s="84"/>
      <c r="AO22" s="341"/>
      <c r="AP22" s="342"/>
      <c r="AQ22" s="342"/>
      <c r="AR22" s="342"/>
      <c r="AS22" s="342"/>
      <c r="AT22" s="34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250"/>
      <c r="C23" s="250"/>
      <c r="D23" s="251"/>
      <c r="E23" s="351"/>
      <c r="F23" s="352"/>
      <c r="G23" s="352"/>
      <c r="H23" s="352"/>
      <c r="I23" s="350"/>
      <c r="J23" s="68" t="str">
        <f>IF(AND('Mapa final'!$Y$47="Alta",'Mapa final'!$AA$47="Leve"),CONCATENATE("R8C",'Mapa final'!$O$47),"")</f>
        <v/>
      </c>
      <c r="K23" s="69" t="str">
        <f>IF(AND('Mapa final'!$Y$48="Alta",'Mapa final'!$AA$48="Leve"),CONCATENATE("R8C",'Mapa final'!$O$48),"")</f>
        <v/>
      </c>
      <c r="L23" s="69" t="str">
        <f>IF(AND('Mapa final'!$Y$49="Alta",'Mapa final'!$AA$49="Leve"),CONCATENATE("R8C",'Mapa final'!$O$49),"")</f>
        <v/>
      </c>
      <c r="M23" s="69" t="str">
        <f>IF(AND('Mapa final'!$Y$50="Alta",'Mapa final'!$AA$50="Leve"),CONCATENATE("R8C",'Mapa final'!$O$50),"")</f>
        <v/>
      </c>
      <c r="N23" s="69" t="str">
        <f>IF(AND('Mapa final'!$Y$51="Alta",'Mapa final'!$AA$51="Leve"),CONCATENATE("R8C",'Mapa final'!$O$51),"")</f>
        <v/>
      </c>
      <c r="O23" s="70" t="str">
        <f>IF(AND('Mapa final'!$Y$52="Alta",'Mapa final'!$AA$52="Leve"),CONCATENATE("R8C",'Mapa final'!$O$52),"")</f>
        <v/>
      </c>
      <c r="P23" s="68" t="str">
        <f>IF(AND('Mapa final'!$Y$47="Alta",'Mapa final'!$AA$47="Menor"),CONCATENATE("R8C",'Mapa final'!$O$47),"")</f>
        <v/>
      </c>
      <c r="Q23" s="69" t="str">
        <f>IF(AND('Mapa final'!$Y$48="Alta",'Mapa final'!$AA$48="Menor"),CONCATENATE("R8C",'Mapa final'!$O$48),"")</f>
        <v/>
      </c>
      <c r="R23" s="69" t="str">
        <f>IF(AND('Mapa final'!$Y$49="Alta",'Mapa final'!$AA$49="Menor"),CONCATENATE("R8C",'Mapa final'!$O$49),"")</f>
        <v/>
      </c>
      <c r="S23" s="69" t="str">
        <f>IF(AND('Mapa final'!$Y$50="Alta",'Mapa final'!$AA$50="Menor"),CONCATENATE("R8C",'Mapa final'!$O$50),"")</f>
        <v/>
      </c>
      <c r="T23" s="69" t="str">
        <f>IF(AND('Mapa final'!$Y$51="Alta",'Mapa final'!$AA$51="Menor"),CONCATENATE("R8C",'Mapa final'!$O$51),"")</f>
        <v/>
      </c>
      <c r="U23" s="70" t="str">
        <f>IF(AND('Mapa final'!$Y$52="Alta",'Mapa final'!$AA$52="Menor"),CONCATENATE("R8C",'Mapa final'!$O$52),"")</f>
        <v/>
      </c>
      <c r="V23" s="52" t="str">
        <f>IF(AND('Mapa final'!$Y$47="Alta",'Mapa final'!$AA$47="Moderado"),CONCATENATE("R8C",'Mapa final'!$O$47),"")</f>
        <v/>
      </c>
      <c r="W23" s="53" t="str">
        <f>IF(AND('Mapa final'!$Y$48="Alta",'Mapa final'!$AA$48="Moderado"),CONCATENATE("R8C",'Mapa final'!$O$48),"")</f>
        <v/>
      </c>
      <c r="X23" s="58" t="str">
        <f>IF(AND('Mapa final'!$Y$49="Alta",'Mapa final'!$AA$49="Moderado"),CONCATENATE("R8C",'Mapa final'!$O$49),"")</f>
        <v/>
      </c>
      <c r="Y23" s="58" t="str">
        <f>IF(AND('Mapa final'!$Y$50="Alta",'Mapa final'!$AA$50="Moderado"),CONCATENATE("R8C",'Mapa final'!$O$50),"")</f>
        <v/>
      </c>
      <c r="Z23" s="58" t="str">
        <f>IF(AND('Mapa final'!$Y$51="Alta",'Mapa final'!$AA$51="Moderado"),CONCATENATE("R8C",'Mapa final'!$O$51),"")</f>
        <v/>
      </c>
      <c r="AA23" s="54" t="str">
        <f>IF(AND('Mapa final'!$Y$52="Alta",'Mapa final'!$AA$52="Moderado"),CONCATENATE("R8C",'Mapa final'!$O$52),"")</f>
        <v/>
      </c>
      <c r="AB23" s="52" t="str">
        <f>IF(AND('Mapa final'!$Y$47="Alta",'Mapa final'!$AA$47="Mayor"),CONCATENATE("R8C",'Mapa final'!$O$47),"")</f>
        <v/>
      </c>
      <c r="AC23" s="53" t="str">
        <f>IF(AND('Mapa final'!$Y$48="Alta",'Mapa final'!$AA$48="Mayor"),CONCATENATE("R8C",'Mapa final'!$O$48),"")</f>
        <v/>
      </c>
      <c r="AD23" s="58" t="str">
        <f>IF(AND('Mapa final'!$Y$49="Alta",'Mapa final'!$AA$49="Mayor"),CONCATENATE("R8C",'Mapa final'!$O$49),"")</f>
        <v/>
      </c>
      <c r="AE23" s="58" t="str">
        <f>IF(AND('Mapa final'!$Y$50="Alta",'Mapa final'!$AA$50="Mayor"),CONCATENATE("R8C",'Mapa final'!$O$50),"")</f>
        <v/>
      </c>
      <c r="AF23" s="58" t="str">
        <f>IF(AND('Mapa final'!$Y$51="Alta",'Mapa final'!$AA$51="Mayor"),CONCATENATE("R8C",'Mapa final'!$O$51),"")</f>
        <v/>
      </c>
      <c r="AG23" s="54" t="str">
        <f>IF(AND('Mapa final'!$Y$52="Alta",'Mapa final'!$AA$52="Mayor"),CONCATENATE("R8C",'Mapa final'!$O$52),"")</f>
        <v/>
      </c>
      <c r="AH23" s="55" t="str">
        <f>IF(AND('Mapa final'!$Y$47="Alta",'Mapa final'!$AA$47="Catastrófico"),CONCATENATE("R8C",'Mapa final'!$O$47),"")</f>
        <v/>
      </c>
      <c r="AI23" s="56" t="str">
        <f>IF(AND('Mapa final'!$Y$48="Alta",'Mapa final'!$AA$48="Catastrófico"),CONCATENATE("R8C",'Mapa final'!$O$48),"")</f>
        <v/>
      </c>
      <c r="AJ23" s="56" t="str">
        <f>IF(AND('Mapa final'!$Y$49="Alta",'Mapa final'!$AA$49="Catastrófico"),CONCATENATE("R8C",'Mapa final'!$O$49),"")</f>
        <v/>
      </c>
      <c r="AK23" s="56" t="str">
        <f>IF(AND('Mapa final'!$Y$50="Alta",'Mapa final'!$AA$50="Catastrófico"),CONCATENATE("R8C",'Mapa final'!$O$50),"")</f>
        <v/>
      </c>
      <c r="AL23" s="56" t="str">
        <f>IF(AND('Mapa final'!$Y$51="Alta",'Mapa final'!$AA$51="Catastrófico"),CONCATENATE("R8C",'Mapa final'!$O$51),"")</f>
        <v/>
      </c>
      <c r="AM23" s="57" t="str">
        <f>IF(AND('Mapa final'!$Y$52="Alta",'Mapa final'!$AA$52="Catastrófico"),CONCATENATE("R8C",'Mapa final'!$O$52),"")</f>
        <v/>
      </c>
      <c r="AN23" s="84"/>
      <c r="AO23" s="341"/>
      <c r="AP23" s="342"/>
      <c r="AQ23" s="342"/>
      <c r="AR23" s="342"/>
      <c r="AS23" s="342"/>
      <c r="AT23" s="34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250"/>
      <c r="C24" s="250"/>
      <c r="D24" s="251"/>
      <c r="E24" s="351"/>
      <c r="F24" s="352"/>
      <c r="G24" s="352"/>
      <c r="H24" s="352"/>
      <c r="I24" s="350"/>
      <c r="J24" s="68" t="str">
        <f>IF(AND('Mapa final'!$Y$53="Alta",'Mapa final'!$AA$53="Leve"),CONCATENATE("R9C",'Mapa final'!$O$53),"")</f>
        <v/>
      </c>
      <c r="K24" s="69" t="str">
        <f>IF(AND('Mapa final'!$Y$54="Alta",'Mapa final'!$AA$54="Leve"),CONCATENATE("R9C",'Mapa final'!$O$54),"")</f>
        <v/>
      </c>
      <c r="L24" s="69" t="str">
        <f>IF(AND('Mapa final'!$Y$55="Alta",'Mapa final'!$AA$55="Leve"),CONCATENATE("R9C",'Mapa final'!$O$55),"")</f>
        <v/>
      </c>
      <c r="M24" s="69" t="str">
        <f>IF(AND('Mapa final'!$Y$56="Alta",'Mapa final'!$AA$56="Leve"),CONCATENATE("R9C",'Mapa final'!$O$56),"")</f>
        <v/>
      </c>
      <c r="N24" s="69" t="str">
        <f>IF(AND('Mapa final'!$Y$57="Alta",'Mapa final'!$AA$57="Leve"),CONCATENATE("R9C",'Mapa final'!$O$57),"")</f>
        <v/>
      </c>
      <c r="O24" s="70" t="str">
        <f>IF(AND('Mapa final'!$Y$58="Alta",'Mapa final'!$AA$58="Leve"),CONCATENATE("R9C",'Mapa final'!$O$58),"")</f>
        <v/>
      </c>
      <c r="P24" s="68" t="str">
        <f>IF(AND('Mapa final'!$Y$53="Alta",'Mapa final'!$AA$53="Menor"),CONCATENATE("R9C",'Mapa final'!$O$53),"")</f>
        <v/>
      </c>
      <c r="Q24" s="69" t="str">
        <f>IF(AND('Mapa final'!$Y$54="Alta",'Mapa final'!$AA$54="Menor"),CONCATENATE("R9C",'Mapa final'!$O$54),"")</f>
        <v/>
      </c>
      <c r="R24" s="69" t="str">
        <f>IF(AND('Mapa final'!$Y$55="Alta",'Mapa final'!$AA$55="Menor"),CONCATENATE("R9C",'Mapa final'!$O$55),"")</f>
        <v/>
      </c>
      <c r="S24" s="69" t="str">
        <f>IF(AND('Mapa final'!$Y$56="Alta",'Mapa final'!$AA$56="Menor"),CONCATENATE("R9C",'Mapa final'!$O$56),"")</f>
        <v/>
      </c>
      <c r="T24" s="69" t="str">
        <f>IF(AND('Mapa final'!$Y$57="Alta",'Mapa final'!$AA$57="Menor"),CONCATENATE("R9C",'Mapa final'!$O$57),"")</f>
        <v/>
      </c>
      <c r="U24" s="70" t="str">
        <f>IF(AND('Mapa final'!$Y$58="Alta",'Mapa final'!$AA$58="Menor"),CONCATENATE("R9C",'Mapa final'!$O$58),"")</f>
        <v/>
      </c>
      <c r="V24" s="52" t="str">
        <f>IF(AND('Mapa final'!$Y$53="Alta",'Mapa final'!$AA$53="Moderado"),CONCATENATE("R9C",'Mapa final'!$O$53),"")</f>
        <v/>
      </c>
      <c r="W24" s="53" t="str">
        <f>IF(AND('Mapa final'!$Y$54="Alta",'Mapa final'!$AA$54="Moderado"),CONCATENATE("R9C",'Mapa final'!$O$54),"")</f>
        <v/>
      </c>
      <c r="X24" s="58" t="str">
        <f>IF(AND('Mapa final'!$Y$55="Alta",'Mapa final'!$AA$55="Moderado"),CONCATENATE("R9C",'Mapa final'!$O$55),"")</f>
        <v/>
      </c>
      <c r="Y24" s="58" t="str">
        <f>IF(AND('Mapa final'!$Y$56="Alta",'Mapa final'!$AA$56="Moderado"),CONCATENATE("R9C",'Mapa final'!$O$56),"")</f>
        <v/>
      </c>
      <c r="Z24" s="58" t="str">
        <f>IF(AND('Mapa final'!$Y$57="Alta",'Mapa final'!$AA$57="Moderado"),CONCATENATE("R9C",'Mapa final'!$O$57),"")</f>
        <v/>
      </c>
      <c r="AA24" s="54" t="str">
        <f>IF(AND('Mapa final'!$Y$58="Alta",'Mapa final'!$AA$58="Moderado"),CONCATENATE("R9C",'Mapa final'!$O$58),"")</f>
        <v/>
      </c>
      <c r="AB24" s="52" t="str">
        <f>IF(AND('Mapa final'!$Y$53="Alta",'Mapa final'!$AA$53="Mayor"),CONCATENATE("R9C",'Mapa final'!$O$53),"")</f>
        <v/>
      </c>
      <c r="AC24" s="53" t="str">
        <f>IF(AND('Mapa final'!$Y$54="Alta",'Mapa final'!$AA$54="Mayor"),CONCATENATE("R9C",'Mapa final'!$O$54),"")</f>
        <v/>
      </c>
      <c r="AD24" s="58" t="str">
        <f>IF(AND('Mapa final'!$Y$55="Alta",'Mapa final'!$AA$55="Mayor"),CONCATENATE("R9C",'Mapa final'!$O$55),"")</f>
        <v/>
      </c>
      <c r="AE24" s="58" t="str">
        <f>IF(AND('Mapa final'!$Y$56="Alta",'Mapa final'!$AA$56="Mayor"),CONCATENATE("R9C",'Mapa final'!$O$56),"")</f>
        <v/>
      </c>
      <c r="AF24" s="58" t="str">
        <f>IF(AND('Mapa final'!$Y$57="Alta",'Mapa final'!$AA$57="Mayor"),CONCATENATE("R9C",'Mapa final'!$O$57),"")</f>
        <v/>
      </c>
      <c r="AG24" s="54" t="str">
        <f>IF(AND('Mapa final'!$Y$58="Alta",'Mapa final'!$AA$58="Mayor"),CONCATENATE("R9C",'Mapa final'!$O$58),"")</f>
        <v/>
      </c>
      <c r="AH24" s="55" t="str">
        <f>IF(AND('Mapa final'!$Y$53="Alta",'Mapa final'!$AA$53="Catastrófico"),CONCATENATE("R9C",'Mapa final'!$O$53),"")</f>
        <v/>
      </c>
      <c r="AI24" s="56" t="str">
        <f>IF(AND('Mapa final'!$Y$54="Alta",'Mapa final'!$AA$54="Catastrófico"),CONCATENATE("R9C",'Mapa final'!$O$54),"")</f>
        <v/>
      </c>
      <c r="AJ24" s="56" t="str">
        <f>IF(AND('Mapa final'!$Y$55="Alta",'Mapa final'!$AA$55="Catastrófico"),CONCATENATE("R9C",'Mapa final'!$O$55),"")</f>
        <v/>
      </c>
      <c r="AK24" s="56" t="str">
        <f>IF(AND('Mapa final'!$Y$56="Alta",'Mapa final'!$AA$56="Catastrófico"),CONCATENATE("R9C",'Mapa final'!$O$56),"")</f>
        <v/>
      </c>
      <c r="AL24" s="56" t="str">
        <f>IF(AND('Mapa final'!$Y$57="Alta",'Mapa final'!$AA$57="Catastrófico"),CONCATENATE("R9C",'Mapa final'!$O$57),"")</f>
        <v/>
      </c>
      <c r="AM24" s="57" t="str">
        <f>IF(AND('Mapa final'!$Y$58="Alta",'Mapa final'!$AA$58="Catastrófico"),CONCATENATE("R9C",'Mapa final'!$O$58),"")</f>
        <v/>
      </c>
      <c r="AN24" s="84"/>
      <c r="AO24" s="341"/>
      <c r="AP24" s="342"/>
      <c r="AQ24" s="342"/>
      <c r="AR24" s="342"/>
      <c r="AS24" s="342"/>
      <c r="AT24" s="34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250"/>
      <c r="C25" s="250"/>
      <c r="D25" s="251"/>
      <c r="E25" s="353"/>
      <c r="F25" s="354"/>
      <c r="G25" s="354"/>
      <c r="H25" s="354"/>
      <c r="I25" s="354"/>
      <c r="J25" s="71" t="str">
        <f>IF(AND('Mapa final'!$Y$59="Alta",'Mapa final'!$AA$59="Leve"),CONCATENATE("R10C",'Mapa final'!$O$59),"")</f>
        <v/>
      </c>
      <c r="K25" s="72" t="str">
        <f>IF(AND('Mapa final'!$Y$60="Alta",'Mapa final'!$AA$60="Leve"),CONCATENATE("R10C",'Mapa final'!$O$60),"")</f>
        <v/>
      </c>
      <c r="L25" s="72" t="str">
        <f>IF(AND('Mapa final'!$Y$61="Alta",'Mapa final'!$AA$61="Leve"),CONCATENATE("R10C",'Mapa final'!$O$61),"")</f>
        <v/>
      </c>
      <c r="M25" s="72" t="str">
        <f>IF(AND('Mapa final'!$Y$62="Alta",'Mapa final'!$AA$62="Leve"),CONCATENATE("R10C",'Mapa final'!$O$62),"")</f>
        <v/>
      </c>
      <c r="N25" s="72" t="str">
        <f>IF(AND('Mapa final'!$Y$63="Alta",'Mapa final'!$AA$63="Leve"),CONCATENATE("R10C",'Mapa final'!$O$63),"")</f>
        <v/>
      </c>
      <c r="O25" s="73" t="str">
        <f>IF(AND('Mapa final'!$Y$64="Alta",'Mapa final'!$AA$64="Leve"),CONCATENATE("R10C",'Mapa final'!$O$64),"")</f>
        <v/>
      </c>
      <c r="P25" s="71" t="str">
        <f>IF(AND('Mapa final'!$Y$59="Alta",'Mapa final'!$AA$59="Menor"),CONCATENATE("R10C",'Mapa final'!$O$59),"")</f>
        <v/>
      </c>
      <c r="Q25" s="72" t="str">
        <f>IF(AND('Mapa final'!$Y$60="Alta",'Mapa final'!$AA$60="Menor"),CONCATENATE("R10C",'Mapa final'!$O$60),"")</f>
        <v/>
      </c>
      <c r="R25" s="72" t="str">
        <f>IF(AND('Mapa final'!$Y$61="Alta",'Mapa final'!$AA$61="Menor"),CONCATENATE("R10C",'Mapa final'!$O$61),"")</f>
        <v/>
      </c>
      <c r="S25" s="72" t="str">
        <f>IF(AND('Mapa final'!$Y$62="Alta",'Mapa final'!$AA$62="Menor"),CONCATENATE("R10C",'Mapa final'!$O$62),"")</f>
        <v/>
      </c>
      <c r="T25" s="72" t="str">
        <f>IF(AND('Mapa final'!$Y$63="Alta",'Mapa final'!$AA$63="Menor"),CONCATENATE("R10C",'Mapa final'!$O$63),"")</f>
        <v/>
      </c>
      <c r="U25" s="73" t="str">
        <f>IF(AND('Mapa final'!$Y$64="Alta",'Mapa final'!$AA$64="Menor"),CONCATENATE("R10C",'Mapa final'!$O$64),"")</f>
        <v/>
      </c>
      <c r="V25" s="59" t="str">
        <f>IF(AND('Mapa final'!$Y$59="Alta",'Mapa final'!$AA$59="Moderado"),CONCATENATE("R10C",'Mapa final'!$O$59),"")</f>
        <v/>
      </c>
      <c r="W25" s="60" t="str">
        <f>IF(AND('Mapa final'!$Y$60="Alta",'Mapa final'!$AA$60="Moderado"),CONCATENATE("R10C",'Mapa final'!$O$60),"")</f>
        <v/>
      </c>
      <c r="X25" s="60" t="str">
        <f>IF(AND('Mapa final'!$Y$61="Alta",'Mapa final'!$AA$61="Moderado"),CONCATENATE("R10C",'Mapa final'!$O$61),"")</f>
        <v/>
      </c>
      <c r="Y25" s="60" t="str">
        <f>IF(AND('Mapa final'!$Y$62="Alta",'Mapa final'!$AA$62="Moderado"),CONCATENATE("R10C",'Mapa final'!$O$62),"")</f>
        <v/>
      </c>
      <c r="Z25" s="60" t="str">
        <f>IF(AND('Mapa final'!$Y$63="Alta",'Mapa final'!$AA$63="Moderado"),CONCATENATE("R10C",'Mapa final'!$O$63),"")</f>
        <v/>
      </c>
      <c r="AA25" s="61" t="str">
        <f>IF(AND('Mapa final'!$Y$64="Alta",'Mapa final'!$AA$64="Moderado"),CONCATENATE("R10C",'Mapa final'!$O$64),"")</f>
        <v/>
      </c>
      <c r="AB25" s="59" t="str">
        <f>IF(AND('Mapa final'!$Y$59="Alta",'Mapa final'!$AA$59="Mayor"),CONCATENATE("R10C",'Mapa final'!$O$59),"")</f>
        <v/>
      </c>
      <c r="AC25" s="60" t="str">
        <f>IF(AND('Mapa final'!$Y$60="Alta",'Mapa final'!$AA$60="Mayor"),CONCATENATE("R10C",'Mapa final'!$O$60),"")</f>
        <v/>
      </c>
      <c r="AD25" s="60" t="str">
        <f>IF(AND('Mapa final'!$Y$61="Alta",'Mapa final'!$AA$61="Mayor"),CONCATENATE("R10C",'Mapa final'!$O$61),"")</f>
        <v/>
      </c>
      <c r="AE25" s="60" t="str">
        <f>IF(AND('Mapa final'!$Y$62="Alta",'Mapa final'!$AA$62="Mayor"),CONCATENATE("R10C",'Mapa final'!$O$62),"")</f>
        <v/>
      </c>
      <c r="AF25" s="60" t="str">
        <f>IF(AND('Mapa final'!$Y$63="Alta",'Mapa final'!$AA$63="Mayor"),CONCATENATE("R10C",'Mapa final'!$O$63),"")</f>
        <v/>
      </c>
      <c r="AG25" s="61" t="str">
        <f>IF(AND('Mapa final'!$Y$64="Alta",'Mapa final'!$AA$64="Mayor"),CONCATENATE("R10C",'Mapa final'!$O$64),"")</f>
        <v/>
      </c>
      <c r="AH25" s="62" t="str">
        <f>IF(AND('Mapa final'!$Y$59="Alta",'Mapa final'!$AA$59="Catastrófico"),CONCATENATE("R10C",'Mapa final'!$O$59),"")</f>
        <v/>
      </c>
      <c r="AI25" s="63" t="str">
        <f>IF(AND('Mapa final'!$Y$60="Alta",'Mapa final'!$AA$60="Catastrófico"),CONCATENATE("R10C",'Mapa final'!$O$60),"")</f>
        <v/>
      </c>
      <c r="AJ25" s="63" t="str">
        <f>IF(AND('Mapa final'!$Y$61="Alta",'Mapa final'!$AA$61="Catastrófico"),CONCATENATE("R10C",'Mapa final'!$O$61),"")</f>
        <v/>
      </c>
      <c r="AK25" s="63" t="str">
        <f>IF(AND('Mapa final'!$Y$62="Alta",'Mapa final'!$AA$62="Catastrófico"),CONCATENATE("R10C",'Mapa final'!$O$62),"")</f>
        <v/>
      </c>
      <c r="AL25" s="63" t="str">
        <f>IF(AND('Mapa final'!$Y$63="Alta",'Mapa final'!$AA$63="Catastrófico"),CONCATENATE("R10C",'Mapa final'!$O$63),"")</f>
        <v/>
      </c>
      <c r="AM25" s="64" t="str">
        <f>IF(AND('Mapa final'!$Y$64="Alta",'Mapa final'!$AA$64="Catastrófico"),CONCATENATE("R10C",'Mapa final'!$O$64),"")</f>
        <v/>
      </c>
      <c r="AN25" s="84"/>
      <c r="AO25" s="344"/>
      <c r="AP25" s="345"/>
      <c r="AQ25" s="345"/>
      <c r="AR25" s="345"/>
      <c r="AS25" s="345"/>
      <c r="AT25" s="34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250"/>
      <c r="C26" s="250"/>
      <c r="D26" s="251"/>
      <c r="E26" s="347" t="s">
        <v>117</v>
      </c>
      <c r="F26" s="348"/>
      <c r="G26" s="348"/>
      <c r="H26" s="348"/>
      <c r="I26" s="366"/>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78" t="s">
        <v>81</v>
      </c>
      <c r="AP26" s="379"/>
      <c r="AQ26" s="379"/>
      <c r="AR26" s="379"/>
      <c r="AS26" s="379"/>
      <c r="AT26" s="38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250"/>
      <c r="C27" s="250"/>
      <c r="D27" s="251"/>
      <c r="E27" s="349"/>
      <c r="F27" s="350"/>
      <c r="G27" s="350"/>
      <c r="H27" s="350"/>
      <c r="I27" s="367"/>
      <c r="J27" s="68" t="str">
        <f>IF(AND('Mapa final'!$Y$11="Media",'Mapa final'!$AA$11="Leve"),CONCATENATE("R2C",'Mapa final'!$O$11),"")</f>
        <v/>
      </c>
      <c r="K27" s="69" t="str">
        <f>IF(AND('Mapa final'!$Y$12="Media",'Mapa final'!$AA$12="Leve"),CONCATENATE("R2C",'Mapa final'!$O$12),"")</f>
        <v/>
      </c>
      <c r="L27" s="69" t="str">
        <f>IF(AND('Mapa final'!$Y$13="Media",'Mapa final'!$AA$13="Leve"),CONCATENATE("R2C",'Mapa final'!$O$13),"")</f>
        <v/>
      </c>
      <c r="M27" s="69" t="str">
        <f>IF(AND('Mapa final'!$Y$14="Media",'Mapa final'!$AA$14="Leve"),CONCATENATE("R2C",'Mapa final'!$O$14),"")</f>
        <v/>
      </c>
      <c r="N27" s="69" t="str">
        <f>IF(AND('Mapa final'!$Y$15="Media",'Mapa final'!$AA$15="Leve"),CONCATENATE("R2C",'Mapa final'!$O$15),"")</f>
        <v/>
      </c>
      <c r="O27" s="70" t="str">
        <f>IF(AND('Mapa final'!$Y$16="Media",'Mapa final'!$AA$16="Leve"),CONCATENATE("R2C",'Mapa final'!$O$16),"")</f>
        <v/>
      </c>
      <c r="P27" s="68" t="str">
        <f>IF(AND('Mapa final'!$Y$11="Media",'Mapa final'!$AA$11="Menor"),CONCATENATE("R2C",'Mapa final'!$O$11),"")</f>
        <v/>
      </c>
      <c r="Q27" s="69" t="str">
        <f>IF(AND('Mapa final'!$Y$12="Media",'Mapa final'!$AA$12="Menor"),CONCATENATE("R2C",'Mapa final'!$O$12),"")</f>
        <v/>
      </c>
      <c r="R27" s="69" t="str">
        <f>IF(AND('Mapa final'!$Y$13="Media",'Mapa final'!$AA$13="Menor"),CONCATENATE("R2C",'Mapa final'!$O$13),"")</f>
        <v/>
      </c>
      <c r="S27" s="69" t="str">
        <f>IF(AND('Mapa final'!$Y$14="Media",'Mapa final'!$AA$14="Menor"),CONCATENATE("R2C",'Mapa final'!$O$14),"")</f>
        <v/>
      </c>
      <c r="T27" s="69" t="str">
        <f>IF(AND('Mapa final'!$Y$15="Media",'Mapa final'!$AA$15="Menor"),CONCATENATE("R2C",'Mapa final'!$O$15),"")</f>
        <v/>
      </c>
      <c r="U27" s="70" t="str">
        <f>IF(AND('Mapa final'!$Y$16="Media",'Mapa final'!$AA$16="Menor"),CONCATENATE("R2C",'Mapa final'!$O$16),"")</f>
        <v/>
      </c>
      <c r="V27" s="68" t="str">
        <f>IF(AND('Mapa final'!$Y$11="Media",'Mapa final'!$AA$11="Moderado"),CONCATENATE("R2C",'Mapa final'!$O$11),"")</f>
        <v/>
      </c>
      <c r="W27" s="69" t="str">
        <f>IF(AND('Mapa final'!$Y$12="Media",'Mapa final'!$AA$12="Moderado"),CONCATENATE("R2C",'Mapa final'!$O$12),"")</f>
        <v/>
      </c>
      <c r="X27" s="69" t="str">
        <f>IF(AND('Mapa final'!$Y$13="Media",'Mapa final'!$AA$13="Moderado"),CONCATENATE("R2C",'Mapa final'!$O$13),"")</f>
        <v/>
      </c>
      <c r="Y27" s="69" t="str">
        <f>IF(AND('Mapa final'!$Y$14="Media",'Mapa final'!$AA$14="Moderado"),CONCATENATE("R2C",'Mapa final'!$O$14),"")</f>
        <v/>
      </c>
      <c r="Z27" s="69" t="str">
        <f>IF(AND('Mapa final'!$Y$15="Media",'Mapa final'!$AA$15="Moderado"),CONCATENATE("R2C",'Mapa final'!$O$15),"")</f>
        <v/>
      </c>
      <c r="AA27" s="70" t="str">
        <f>IF(AND('Mapa final'!$Y$16="Media",'Mapa final'!$AA$16="Moderado"),CONCATENATE("R2C",'Mapa final'!$O$16),"")</f>
        <v/>
      </c>
      <c r="AB27" s="52" t="str">
        <f>IF(AND('Mapa final'!$Y$11="Media",'Mapa final'!$AA$11="Mayor"),CONCATENATE("R2C",'Mapa final'!$O$11),"")</f>
        <v/>
      </c>
      <c r="AC27" s="53" t="str">
        <f>IF(AND('Mapa final'!$Y$12="Media",'Mapa final'!$AA$12="Mayor"),CONCATENATE("R2C",'Mapa final'!$O$12),"")</f>
        <v/>
      </c>
      <c r="AD27" s="53" t="str">
        <f>IF(AND('Mapa final'!$Y$13="Media",'Mapa final'!$AA$13="Mayor"),CONCATENATE("R2C",'Mapa final'!$O$13),"")</f>
        <v/>
      </c>
      <c r="AE27" s="53" t="str">
        <f>IF(AND('Mapa final'!$Y$14="Media",'Mapa final'!$AA$14="Mayor"),CONCATENATE("R2C",'Mapa final'!$O$14),"")</f>
        <v/>
      </c>
      <c r="AF27" s="53" t="str">
        <f>IF(AND('Mapa final'!$Y$15="Media",'Mapa final'!$AA$15="Mayor"),CONCATENATE("R2C",'Mapa final'!$O$15),"")</f>
        <v/>
      </c>
      <c r="AG27" s="54" t="str">
        <f>IF(AND('Mapa final'!$Y$16="Media",'Mapa final'!$AA$16="Mayor"),CONCATENATE("R2C",'Mapa final'!$O$16),"")</f>
        <v/>
      </c>
      <c r="AH27" s="55" t="str">
        <f>IF(AND('Mapa final'!$Y$11="Media",'Mapa final'!$AA$11="Catastrófico"),CONCATENATE("R2C",'Mapa final'!$O$11),"")</f>
        <v/>
      </c>
      <c r="AI27" s="56" t="str">
        <f>IF(AND('Mapa final'!$Y$12="Media",'Mapa final'!$AA$12="Catastrófico"),CONCATENATE("R2C",'Mapa final'!$O$12),"")</f>
        <v/>
      </c>
      <c r="AJ27" s="56" t="str">
        <f>IF(AND('Mapa final'!$Y$13="Media",'Mapa final'!$AA$13="Catastrófico"),CONCATENATE("R2C",'Mapa final'!$O$13),"")</f>
        <v/>
      </c>
      <c r="AK27" s="56" t="str">
        <f>IF(AND('Mapa final'!$Y$14="Media",'Mapa final'!$AA$14="Catastrófico"),CONCATENATE("R2C",'Mapa final'!$O$14),"")</f>
        <v/>
      </c>
      <c r="AL27" s="56" t="str">
        <f>IF(AND('Mapa final'!$Y$15="Media",'Mapa final'!$AA$15="Catastrófico"),CONCATENATE("R2C",'Mapa final'!$O$15),"")</f>
        <v/>
      </c>
      <c r="AM27" s="57" t="str">
        <f>IF(AND('Mapa final'!$Y$16="Media",'Mapa final'!$AA$16="Catastrófico"),CONCATENATE("R2C",'Mapa final'!$O$16),"")</f>
        <v/>
      </c>
      <c r="AN27" s="84"/>
      <c r="AO27" s="381"/>
      <c r="AP27" s="382"/>
      <c r="AQ27" s="382"/>
      <c r="AR27" s="382"/>
      <c r="AS27" s="382"/>
      <c r="AT27" s="38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250"/>
      <c r="C28" s="250"/>
      <c r="D28" s="251"/>
      <c r="E28" s="351"/>
      <c r="F28" s="352"/>
      <c r="G28" s="352"/>
      <c r="H28" s="352"/>
      <c r="I28" s="367"/>
      <c r="J28" s="68" t="str">
        <f>IF(AND('Mapa final'!$Y$17="Media",'Mapa final'!$AA$17="Leve"),CONCATENATE("R3C",'Mapa final'!$O$17),"")</f>
        <v/>
      </c>
      <c r="K28" s="69" t="str">
        <f>IF(AND('Mapa final'!$Y$18="Media",'Mapa final'!$AA$18="Leve"),CONCATENATE("R3C",'Mapa final'!$O$18),"")</f>
        <v/>
      </c>
      <c r="L28" s="69" t="str">
        <f>IF(AND('Mapa final'!$Y$19="Media",'Mapa final'!$AA$19="Leve"),CONCATENATE("R3C",'Mapa final'!$O$19),"")</f>
        <v/>
      </c>
      <c r="M28" s="69" t="str">
        <f>IF(AND('Mapa final'!$Y$20="Media",'Mapa final'!$AA$20="Leve"),CONCATENATE("R3C",'Mapa final'!$O$20),"")</f>
        <v/>
      </c>
      <c r="N28" s="69" t="str">
        <f>IF(AND('Mapa final'!$Y$21="Media",'Mapa final'!$AA$21="Leve"),CONCATENATE("R3C",'Mapa final'!$O$21),"")</f>
        <v/>
      </c>
      <c r="O28" s="70" t="str">
        <f>IF(AND('Mapa final'!$Y$22="Media",'Mapa final'!$AA$22="Leve"),CONCATENATE("R3C",'Mapa final'!$O$22),"")</f>
        <v/>
      </c>
      <c r="P28" s="68" t="str">
        <f>IF(AND('Mapa final'!$Y$17="Media",'Mapa final'!$AA$17="Menor"),CONCATENATE("R3C",'Mapa final'!$O$17),"")</f>
        <v/>
      </c>
      <c r="Q28" s="69" t="str">
        <f>IF(AND('Mapa final'!$Y$18="Media",'Mapa final'!$AA$18="Menor"),CONCATENATE("R3C",'Mapa final'!$O$18),"")</f>
        <v/>
      </c>
      <c r="R28" s="69" t="str">
        <f>IF(AND('Mapa final'!$Y$19="Media",'Mapa final'!$AA$19="Menor"),CONCATENATE("R3C",'Mapa final'!$O$19),"")</f>
        <v/>
      </c>
      <c r="S28" s="69" t="str">
        <f>IF(AND('Mapa final'!$Y$20="Media",'Mapa final'!$AA$20="Menor"),CONCATENATE("R3C",'Mapa final'!$O$20),"")</f>
        <v/>
      </c>
      <c r="T28" s="69" t="str">
        <f>IF(AND('Mapa final'!$Y$21="Media",'Mapa final'!$AA$21="Menor"),CONCATENATE("R3C",'Mapa final'!$O$21),"")</f>
        <v/>
      </c>
      <c r="U28" s="70" t="str">
        <f>IF(AND('Mapa final'!$Y$22="Media",'Mapa final'!$AA$22="Menor"),CONCATENATE("R3C",'Mapa final'!$O$22),"")</f>
        <v/>
      </c>
      <c r="V28" s="68" t="str">
        <f>IF(AND('Mapa final'!$Y$17="Media",'Mapa final'!$AA$17="Moderado"),CONCATENATE("R3C",'Mapa final'!$O$17),"")</f>
        <v/>
      </c>
      <c r="W28" s="69" t="str">
        <f>IF(AND('Mapa final'!$Y$18="Media",'Mapa final'!$AA$18="Moderado"),CONCATENATE("R3C",'Mapa final'!$O$18),"")</f>
        <v/>
      </c>
      <c r="X28" s="69" t="str">
        <f>IF(AND('Mapa final'!$Y$19="Media",'Mapa final'!$AA$19="Moderado"),CONCATENATE("R3C",'Mapa final'!$O$19),"")</f>
        <v/>
      </c>
      <c r="Y28" s="69" t="str">
        <f>IF(AND('Mapa final'!$Y$20="Media",'Mapa final'!$AA$20="Moderado"),CONCATENATE("R3C",'Mapa final'!$O$20),"")</f>
        <v/>
      </c>
      <c r="Z28" s="69" t="str">
        <f>IF(AND('Mapa final'!$Y$21="Media",'Mapa final'!$AA$21="Moderado"),CONCATENATE("R3C",'Mapa final'!$O$21),"")</f>
        <v/>
      </c>
      <c r="AA28" s="70" t="str">
        <f>IF(AND('Mapa final'!$Y$22="Media",'Mapa final'!$AA$22="Moderado"),CONCATENATE("R3C",'Mapa final'!$O$22),"")</f>
        <v/>
      </c>
      <c r="AB28" s="52" t="str">
        <f>IF(AND('Mapa final'!$Y$17="Media",'Mapa final'!$AA$17="Mayor"),CONCATENATE("R3C",'Mapa final'!$O$17),"")</f>
        <v/>
      </c>
      <c r="AC28" s="53" t="str">
        <f>IF(AND('Mapa final'!$Y$18="Media",'Mapa final'!$AA$18="Mayor"),CONCATENATE("R3C",'Mapa final'!$O$18),"")</f>
        <v/>
      </c>
      <c r="AD28" s="53" t="str">
        <f>IF(AND('Mapa final'!$Y$19="Media",'Mapa final'!$AA$19="Mayor"),CONCATENATE("R3C",'Mapa final'!$O$19),"")</f>
        <v/>
      </c>
      <c r="AE28" s="53" t="str">
        <f>IF(AND('Mapa final'!$Y$20="Media",'Mapa final'!$AA$20="Mayor"),CONCATENATE("R3C",'Mapa final'!$O$20),"")</f>
        <v/>
      </c>
      <c r="AF28" s="53" t="str">
        <f>IF(AND('Mapa final'!$Y$21="Media",'Mapa final'!$AA$21="Mayor"),CONCATENATE("R3C",'Mapa final'!$O$21),"")</f>
        <v/>
      </c>
      <c r="AG28" s="54" t="str">
        <f>IF(AND('Mapa final'!$Y$22="Media",'Mapa final'!$AA$22="Mayor"),CONCATENATE("R3C",'Mapa final'!$O$22),"")</f>
        <v/>
      </c>
      <c r="AH28" s="55" t="str">
        <f>IF(AND('Mapa final'!$Y$17="Media",'Mapa final'!$AA$17="Catastrófico"),CONCATENATE("R3C",'Mapa final'!$O$17),"")</f>
        <v/>
      </c>
      <c r="AI28" s="56" t="str">
        <f>IF(AND('Mapa final'!$Y$18="Media",'Mapa final'!$AA$18="Catastrófico"),CONCATENATE("R3C",'Mapa final'!$O$18),"")</f>
        <v/>
      </c>
      <c r="AJ28" s="56" t="str">
        <f>IF(AND('Mapa final'!$Y$19="Media",'Mapa final'!$AA$19="Catastrófico"),CONCATENATE("R3C",'Mapa final'!$O$19),"")</f>
        <v/>
      </c>
      <c r="AK28" s="56" t="str">
        <f>IF(AND('Mapa final'!$Y$20="Media",'Mapa final'!$AA$20="Catastrófico"),CONCATENATE("R3C",'Mapa final'!$O$20),"")</f>
        <v/>
      </c>
      <c r="AL28" s="56" t="str">
        <f>IF(AND('Mapa final'!$Y$21="Media",'Mapa final'!$AA$21="Catastrófico"),CONCATENATE("R3C",'Mapa final'!$O$21),"")</f>
        <v/>
      </c>
      <c r="AM28" s="57" t="str">
        <f>IF(AND('Mapa final'!$Y$22="Media",'Mapa final'!$AA$22="Catastrófico"),CONCATENATE("R3C",'Mapa final'!$O$22),"")</f>
        <v/>
      </c>
      <c r="AN28" s="84"/>
      <c r="AO28" s="381"/>
      <c r="AP28" s="382"/>
      <c r="AQ28" s="382"/>
      <c r="AR28" s="382"/>
      <c r="AS28" s="382"/>
      <c r="AT28" s="38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250"/>
      <c r="C29" s="250"/>
      <c r="D29" s="251"/>
      <c r="E29" s="351"/>
      <c r="F29" s="352"/>
      <c r="G29" s="352"/>
      <c r="H29" s="352"/>
      <c r="I29" s="367"/>
      <c r="J29" s="68" t="str">
        <f>IF(AND('Mapa final'!$Y$23="Media",'Mapa final'!$AA$23="Leve"),CONCATENATE("R4C",'Mapa final'!$O$23),"")</f>
        <v/>
      </c>
      <c r="K29" s="69" t="str">
        <f>IF(AND('Mapa final'!$Y$24="Media",'Mapa final'!$AA$24="Leve"),CONCATENATE("R4C",'Mapa final'!$O$24),"")</f>
        <v/>
      </c>
      <c r="L29" s="69" t="str">
        <f>IF(AND('Mapa final'!$Y$25="Media",'Mapa final'!$AA$25="Leve"),CONCATENATE("R4C",'Mapa final'!$O$25),"")</f>
        <v/>
      </c>
      <c r="M29" s="69" t="str">
        <f>IF(AND('Mapa final'!$Y$26="Media",'Mapa final'!$AA$26="Leve"),CONCATENATE("R4C",'Mapa final'!$O$26),"")</f>
        <v/>
      </c>
      <c r="N29" s="69" t="str">
        <f>IF(AND('Mapa final'!$Y$27="Media",'Mapa final'!$AA$27="Leve"),CONCATENATE("R4C",'Mapa final'!$O$27),"")</f>
        <v/>
      </c>
      <c r="O29" s="70" t="str">
        <f>IF(AND('Mapa final'!$Y$28="Media",'Mapa final'!$AA$28="Leve"),CONCATENATE("R4C",'Mapa final'!$O$28),"")</f>
        <v/>
      </c>
      <c r="P29" s="68" t="str">
        <f>IF(AND('Mapa final'!$Y$23="Media",'Mapa final'!$AA$23="Menor"),CONCATENATE("R4C",'Mapa final'!$O$23),"")</f>
        <v/>
      </c>
      <c r="Q29" s="69" t="str">
        <f>IF(AND('Mapa final'!$Y$24="Media",'Mapa final'!$AA$24="Menor"),CONCATENATE("R4C",'Mapa final'!$O$24),"")</f>
        <v/>
      </c>
      <c r="R29" s="69" t="str">
        <f>IF(AND('Mapa final'!$Y$25="Media",'Mapa final'!$AA$25="Menor"),CONCATENATE("R4C",'Mapa final'!$O$25),"")</f>
        <v/>
      </c>
      <c r="S29" s="69" t="str">
        <f>IF(AND('Mapa final'!$Y$26="Media",'Mapa final'!$AA$26="Menor"),CONCATENATE("R4C",'Mapa final'!$O$26),"")</f>
        <v/>
      </c>
      <c r="T29" s="69" t="str">
        <f>IF(AND('Mapa final'!$Y$27="Media",'Mapa final'!$AA$27="Menor"),CONCATENATE("R4C",'Mapa final'!$O$27),"")</f>
        <v/>
      </c>
      <c r="U29" s="70" t="str">
        <f>IF(AND('Mapa final'!$Y$28="Media",'Mapa final'!$AA$28="Menor"),CONCATENATE("R4C",'Mapa final'!$O$28),"")</f>
        <v/>
      </c>
      <c r="V29" s="68" t="str">
        <f>IF(AND('Mapa final'!$Y$23="Media",'Mapa final'!$AA$23="Moderado"),CONCATENATE("R4C",'Mapa final'!$O$23),"")</f>
        <v/>
      </c>
      <c r="W29" s="69" t="str">
        <f>IF(AND('Mapa final'!$Y$24="Media",'Mapa final'!$AA$24="Moderado"),CONCATENATE("R4C",'Mapa final'!$O$24),"")</f>
        <v/>
      </c>
      <c r="X29" s="69" t="str">
        <f>IF(AND('Mapa final'!$Y$25="Media",'Mapa final'!$AA$25="Moderado"),CONCATENATE("R4C",'Mapa final'!$O$25),"")</f>
        <v/>
      </c>
      <c r="Y29" s="69" t="str">
        <f>IF(AND('Mapa final'!$Y$26="Media",'Mapa final'!$AA$26="Moderado"),CONCATENATE("R4C",'Mapa final'!$O$26),"")</f>
        <v/>
      </c>
      <c r="Z29" s="69" t="str">
        <f>IF(AND('Mapa final'!$Y$27="Media",'Mapa final'!$AA$27="Moderado"),CONCATENATE("R4C",'Mapa final'!$O$27),"")</f>
        <v/>
      </c>
      <c r="AA29" s="70" t="str">
        <f>IF(AND('Mapa final'!$Y$28="Media",'Mapa final'!$AA$28="Moderado"),CONCATENATE("R4C",'Mapa final'!$O$28),"")</f>
        <v/>
      </c>
      <c r="AB29" s="52" t="str">
        <f>IF(AND('Mapa final'!$Y$23="Media",'Mapa final'!$AA$23="Mayor"),CONCATENATE("R4C",'Mapa final'!$O$23),"")</f>
        <v/>
      </c>
      <c r="AC29" s="53" t="str">
        <f>IF(AND('Mapa final'!$Y$24="Media",'Mapa final'!$AA$24="Mayor"),CONCATENATE("R4C",'Mapa final'!$O$24),"")</f>
        <v/>
      </c>
      <c r="AD29" s="58" t="str">
        <f>IF(AND('Mapa final'!$Y$25="Media",'Mapa final'!$AA$25="Mayor"),CONCATENATE("R4C",'Mapa final'!$O$25),"")</f>
        <v/>
      </c>
      <c r="AE29" s="58" t="str">
        <f>IF(AND('Mapa final'!$Y$26="Media",'Mapa final'!$AA$26="Mayor"),CONCATENATE("R4C",'Mapa final'!$O$26),"")</f>
        <v/>
      </c>
      <c r="AF29" s="58" t="str">
        <f>IF(AND('Mapa final'!$Y$27="Media",'Mapa final'!$AA$27="Mayor"),CONCATENATE("R4C",'Mapa final'!$O$27),"")</f>
        <v/>
      </c>
      <c r="AG29" s="54" t="str">
        <f>IF(AND('Mapa final'!$Y$28="Media",'Mapa final'!$AA$28="Mayor"),CONCATENATE("R4C",'Mapa final'!$O$28),"")</f>
        <v/>
      </c>
      <c r="AH29" s="55" t="str">
        <f>IF(AND('Mapa final'!$Y$23="Media",'Mapa final'!$AA$23="Catastrófico"),CONCATENATE("R4C",'Mapa final'!$O$23),"")</f>
        <v/>
      </c>
      <c r="AI29" s="56" t="str">
        <f>IF(AND('Mapa final'!$Y$24="Media",'Mapa final'!$AA$24="Catastrófico"),CONCATENATE("R4C",'Mapa final'!$O$24),"")</f>
        <v/>
      </c>
      <c r="AJ29" s="56" t="str">
        <f>IF(AND('Mapa final'!$Y$25="Media",'Mapa final'!$AA$25="Catastrófico"),CONCATENATE("R4C",'Mapa final'!$O$25),"")</f>
        <v/>
      </c>
      <c r="AK29" s="56" t="str">
        <f>IF(AND('Mapa final'!$Y$26="Media",'Mapa final'!$AA$26="Catastrófico"),CONCATENATE("R4C",'Mapa final'!$O$26),"")</f>
        <v/>
      </c>
      <c r="AL29" s="56" t="str">
        <f>IF(AND('Mapa final'!$Y$27="Media",'Mapa final'!$AA$27="Catastrófico"),CONCATENATE("R4C",'Mapa final'!$O$27),"")</f>
        <v/>
      </c>
      <c r="AM29" s="57" t="str">
        <f>IF(AND('Mapa final'!$Y$28="Media",'Mapa final'!$AA$28="Catastrófico"),CONCATENATE("R4C",'Mapa final'!$O$28),"")</f>
        <v/>
      </c>
      <c r="AN29" s="84"/>
      <c r="AO29" s="381"/>
      <c r="AP29" s="382"/>
      <c r="AQ29" s="382"/>
      <c r="AR29" s="382"/>
      <c r="AS29" s="382"/>
      <c r="AT29" s="38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250"/>
      <c r="C30" s="250"/>
      <c r="D30" s="251"/>
      <c r="E30" s="351"/>
      <c r="F30" s="352"/>
      <c r="G30" s="352"/>
      <c r="H30" s="352"/>
      <c r="I30" s="367"/>
      <c r="J30" s="68" t="str">
        <f>IF(AND('Mapa final'!$Y$29="Media",'Mapa final'!$AA$29="Leve"),CONCATENATE("R5C",'Mapa final'!$O$29),"")</f>
        <v/>
      </c>
      <c r="K30" s="69" t="str">
        <f>IF(AND('Mapa final'!$Y$30="Media",'Mapa final'!$AA$30="Leve"),CONCATENATE("R5C",'Mapa final'!$O$30),"")</f>
        <v/>
      </c>
      <c r="L30" s="69" t="str">
        <f>IF(AND('Mapa final'!$Y$31="Media",'Mapa final'!$AA$31="Leve"),CONCATENATE("R5C",'Mapa final'!$O$31),"")</f>
        <v/>
      </c>
      <c r="M30" s="69" t="str">
        <f>IF(AND('Mapa final'!$Y$32="Media",'Mapa final'!$AA$32="Leve"),CONCATENATE("R5C",'Mapa final'!$O$32),"")</f>
        <v/>
      </c>
      <c r="N30" s="69" t="str">
        <f>IF(AND('Mapa final'!$Y$33="Media",'Mapa final'!$AA$33="Leve"),CONCATENATE("R5C",'Mapa final'!$O$33),"")</f>
        <v/>
      </c>
      <c r="O30" s="70" t="str">
        <f>IF(AND('Mapa final'!$Y$34="Media",'Mapa final'!$AA$34="Leve"),CONCATENATE("R5C",'Mapa final'!$O$34),"")</f>
        <v/>
      </c>
      <c r="P30" s="68" t="str">
        <f>IF(AND('Mapa final'!$Y$29="Media",'Mapa final'!$AA$29="Menor"),CONCATENATE("R5C",'Mapa final'!$O$29),"")</f>
        <v/>
      </c>
      <c r="Q30" s="69" t="str">
        <f>IF(AND('Mapa final'!$Y$30="Media",'Mapa final'!$AA$30="Menor"),CONCATENATE("R5C",'Mapa final'!$O$30),"")</f>
        <v/>
      </c>
      <c r="R30" s="69" t="str">
        <f>IF(AND('Mapa final'!$Y$31="Media",'Mapa final'!$AA$31="Menor"),CONCATENATE("R5C",'Mapa final'!$O$31),"")</f>
        <v/>
      </c>
      <c r="S30" s="69" t="str">
        <f>IF(AND('Mapa final'!$Y$32="Media",'Mapa final'!$AA$32="Menor"),CONCATENATE("R5C",'Mapa final'!$O$32),"")</f>
        <v/>
      </c>
      <c r="T30" s="69" t="str">
        <f>IF(AND('Mapa final'!$Y$33="Media",'Mapa final'!$AA$33="Menor"),CONCATENATE("R5C",'Mapa final'!$O$33),"")</f>
        <v/>
      </c>
      <c r="U30" s="70" t="str">
        <f>IF(AND('Mapa final'!$Y$34="Media",'Mapa final'!$AA$34="Menor"),CONCATENATE("R5C",'Mapa final'!$O$34),"")</f>
        <v/>
      </c>
      <c r="V30" s="68" t="str">
        <f>IF(AND('Mapa final'!$Y$29="Media",'Mapa final'!$AA$29="Moderado"),CONCATENATE("R5C",'Mapa final'!$O$29),"")</f>
        <v/>
      </c>
      <c r="W30" s="69" t="str">
        <f>IF(AND('Mapa final'!$Y$30="Media",'Mapa final'!$AA$30="Moderado"),CONCATENATE("R5C",'Mapa final'!$O$30),"")</f>
        <v/>
      </c>
      <c r="X30" s="69" t="str">
        <f>IF(AND('Mapa final'!$Y$31="Media",'Mapa final'!$AA$31="Moderado"),CONCATENATE("R5C",'Mapa final'!$O$31),"")</f>
        <v/>
      </c>
      <c r="Y30" s="69" t="str">
        <f>IF(AND('Mapa final'!$Y$32="Media",'Mapa final'!$AA$32="Moderado"),CONCATENATE("R5C",'Mapa final'!$O$32),"")</f>
        <v/>
      </c>
      <c r="Z30" s="69" t="str">
        <f>IF(AND('Mapa final'!$Y$33="Media",'Mapa final'!$AA$33="Moderado"),CONCATENATE("R5C",'Mapa final'!$O$33),"")</f>
        <v/>
      </c>
      <c r="AA30" s="70" t="str">
        <f>IF(AND('Mapa final'!$Y$34="Media",'Mapa final'!$AA$34="Moderado"),CONCATENATE("R5C",'Mapa final'!$O$34),"")</f>
        <v/>
      </c>
      <c r="AB30" s="52" t="str">
        <f>IF(AND('Mapa final'!$Y$29="Media",'Mapa final'!$AA$29="Mayor"),CONCATENATE("R5C",'Mapa final'!$O$29),"")</f>
        <v/>
      </c>
      <c r="AC30" s="53" t="str">
        <f>IF(AND('Mapa final'!$Y$30="Media",'Mapa final'!$AA$30="Mayor"),CONCATENATE("R5C",'Mapa final'!$O$30),"")</f>
        <v/>
      </c>
      <c r="AD30" s="58" t="str">
        <f>IF(AND('Mapa final'!$Y$31="Media",'Mapa final'!$AA$31="Mayor"),CONCATENATE("R5C",'Mapa final'!$O$31),"")</f>
        <v/>
      </c>
      <c r="AE30" s="58" t="str">
        <f>IF(AND('Mapa final'!$Y$32="Media",'Mapa final'!$AA$32="Mayor"),CONCATENATE("R5C",'Mapa final'!$O$32),"")</f>
        <v/>
      </c>
      <c r="AF30" s="58" t="str">
        <f>IF(AND('Mapa final'!$Y$33="Media",'Mapa final'!$AA$33="Mayor"),CONCATENATE("R5C",'Mapa final'!$O$33),"")</f>
        <v/>
      </c>
      <c r="AG30" s="54" t="str">
        <f>IF(AND('Mapa final'!$Y$34="Media",'Mapa final'!$AA$34="Mayor"),CONCATENATE("R5C",'Mapa final'!$O$34),"")</f>
        <v/>
      </c>
      <c r="AH30" s="55" t="str">
        <f>IF(AND('Mapa final'!$Y$29="Media",'Mapa final'!$AA$29="Catastrófico"),CONCATENATE("R5C",'Mapa final'!$O$29),"")</f>
        <v/>
      </c>
      <c r="AI30" s="56" t="str">
        <f>IF(AND('Mapa final'!$Y$30="Media",'Mapa final'!$AA$30="Catastrófico"),CONCATENATE("R5C",'Mapa final'!$O$30),"")</f>
        <v/>
      </c>
      <c r="AJ30" s="56" t="str">
        <f>IF(AND('Mapa final'!$Y$31="Media",'Mapa final'!$AA$31="Catastrófico"),CONCATENATE("R5C",'Mapa final'!$O$31),"")</f>
        <v/>
      </c>
      <c r="AK30" s="56" t="str">
        <f>IF(AND('Mapa final'!$Y$32="Media",'Mapa final'!$AA$32="Catastrófico"),CONCATENATE("R5C",'Mapa final'!$O$32),"")</f>
        <v/>
      </c>
      <c r="AL30" s="56" t="str">
        <f>IF(AND('Mapa final'!$Y$33="Media",'Mapa final'!$AA$33="Catastrófico"),CONCATENATE("R5C",'Mapa final'!$O$33),"")</f>
        <v/>
      </c>
      <c r="AM30" s="57" t="str">
        <f>IF(AND('Mapa final'!$Y$34="Media",'Mapa final'!$AA$34="Catastrófico"),CONCATENATE("R5C",'Mapa final'!$O$34),"")</f>
        <v/>
      </c>
      <c r="AN30" s="84"/>
      <c r="AO30" s="381"/>
      <c r="AP30" s="382"/>
      <c r="AQ30" s="382"/>
      <c r="AR30" s="382"/>
      <c r="AS30" s="382"/>
      <c r="AT30" s="38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250"/>
      <c r="C31" s="250"/>
      <c r="D31" s="251"/>
      <c r="E31" s="351"/>
      <c r="F31" s="352"/>
      <c r="G31" s="352"/>
      <c r="H31" s="352"/>
      <c r="I31" s="367"/>
      <c r="J31" s="68" t="str">
        <f>IF(AND('Mapa final'!$Y$35="Media",'Mapa final'!$AA$35="Leve"),CONCATENATE("R6C",'Mapa final'!$O$35),"")</f>
        <v/>
      </c>
      <c r="K31" s="69" t="str">
        <f>IF(AND('Mapa final'!$Y$36="Media",'Mapa final'!$AA$36="Leve"),CONCATENATE("R6C",'Mapa final'!$O$36),"")</f>
        <v/>
      </c>
      <c r="L31" s="69" t="str">
        <f>IF(AND('Mapa final'!$Y$37="Media",'Mapa final'!$AA$37="Leve"),CONCATENATE("R6C",'Mapa final'!$O$37),"")</f>
        <v/>
      </c>
      <c r="M31" s="69" t="str">
        <f>IF(AND('Mapa final'!$Y$38="Media",'Mapa final'!$AA$38="Leve"),CONCATENATE("R6C",'Mapa final'!$O$38),"")</f>
        <v/>
      </c>
      <c r="N31" s="69" t="str">
        <f>IF(AND('Mapa final'!$Y$39="Media",'Mapa final'!$AA$39="Leve"),CONCATENATE("R6C",'Mapa final'!$O$39),"")</f>
        <v/>
      </c>
      <c r="O31" s="70" t="str">
        <f>IF(AND('Mapa final'!$Y$40="Media",'Mapa final'!$AA$40="Leve"),CONCATENATE("R6C",'Mapa final'!$O$40),"")</f>
        <v/>
      </c>
      <c r="P31" s="68" t="str">
        <f>IF(AND('Mapa final'!$Y$35="Media",'Mapa final'!$AA$35="Menor"),CONCATENATE("R6C",'Mapa final'!$O$35),"")</f>
        <v/>
      </c>
      <c r="Q31" s="69" t="str">
        <f>IF(AND('Mapa final'!$Y$36="Media",'Mapa final'!$AA$36="Menor"),CONCATENATE("R6C",'Mapa final'!$O$36),"")</f>
        <v/>
      </c>
      <c r="R31" s="69" t="str">
        <f>IF(AND('Mapa final'!$Y$37="Media",'Mapa final'!$AA$37="Menor"),CONCATENATE("R6C",'Mapa final'!$O$37),"")</f>
        <v/>
      </c>
      <c r="S31" s="69" t="str">
        <f>IF(AND('Mapa final'!$Y$38="Media",'Mapa final'!$AA$38="Menor"),CONCATENATE("R6C",'Mapa final'!$O$38),"")</f>
        <v/>
      </c>
      <c r="T31" s="69" t="str">
        <f>IF(AND('Mapa final'!$Y$39="Media",'Mapa final'!$AA$39="Menor"),CONCATENATE("R6C",'Mapa final'!$O$39),"")</f>
        <v/>
      </c>
      <c r="U31" s="70" t="str">
        <f>IF(AND('Mapa final'!$Y$40="Media",'Mapa final'!$AA$40="Menor"),CONCATENATE("R6C",'Mapa final'!$O$40),"")</f>
        <v/>
      </c>
      <c r="V31" s="68" t="str">
        <f>IF(AND('Mapa final'!$Y$35="Media",'Mapa final'!$AA$35="Moderado"),CONCATENATE("R6C",'Mapa final'!$O$35),"")</f>
        <v/>
      </c>
      <c r="W31" s="69" t="str">
        <f>IF(AND('Mapa final'!$Y$36="Media",'Mapa final'!$AA$36="Moderado"),CONCATENATE("R6C",'Mapa final'!$O$36),"")</f>
        <v/>
      </c>
      <c r="X31" s="69" t="str">
        <f>IF(AND('Mapa final'!$Y$37="Media",'Mapa final'!$AA$37="Moderado"),CONCATENATE("R6C",'Mapa final'!$O$37),"")</f>
        <v/>
      </c>
      <c r="Y31" s="69" t="str">
        <f>IF(AND('Mapa final'!$Y$38="Media",'Mapa final'!$AA$38="Moderado"),CONCATENATE("R6C",'Mapa final'!$O$38),"")</f>
        <v/>
      </c>
      <c r="Z31" s="69" t="str">
        <f>IF(AND('Mapa final'!$Y$39="Media",'Mapa final'!$AA$39="Moderado"),CONCATENATE("R6C",'Mapa final'!$O$39),"")</f>
        <v/>
      </c>
      <c r="AA31" s="70" t="str">
        <f>IF(AND('Mapa final'!$Y$40="Media",'Mapa final'!$AA$40="Moderado"),CONCATENATE("R6C",'Mapa final'!$O$40),"")</f>
        <v/>
      </c>
      <c r="AB31" s="52" t="str">
        <f>IF(AND('Mapa final'!$Y$35="Media",'Mapa final'!$AA$35="Mayor"),CONCATENATE("R6C",'Mapa final'!$O$35),"")</f>
        <v/>
      </c>
      <c r="AC31" s="53" t="str">
        <f>IF(AND('Mapa final'!$Y$36="Media",'Mapa final'!$AA$36="Mayor"),CONCATENATE("R6C",'Mapa final'!$O$36),"")</f>
        <v/>
      </c>
      <c r="AD31" s="58" t="str">
        <f>IF(AND('Mapa final'!$Y$37="Media",'Mapa final'!$AA$37="Mayor"),CONCATENATE("R6C",'Mapa final'!$O$37),"")</f>
        <v/>
      </c>
      <c r="AE31" s="58" t="str">
        <f>IF(AND('Mapa final'!$Y$38="Media",'Mapa final'!$AA$38="Mayor"),CONCATENATE("R6C",'Mapa final'!$O$38),"")</f>
        <v/>
      </c>
      <c r="AF31" s="58" t="str">
        <f>IF(AND('Mapa final'!$Y$39="Media",'Mapa final'!$AA$39="Mayor"),CONCATENATE("R6C",'Mapa final'!$O$39),"")</f>
        <v/>
      </c>
      <c r="AG31" s="54" t="str">
        <f>IF(AND('Mapa final'!$Y$40="Media",'Mapa final'!$AA$40="Mayor"),CONCATENATE("R6C",'Mapa final'!$O$40),"")</f>
        <v/>
      </c>
      <c r="AH31" s="55" t="str">
        <f>IF(AND('Mapa final'!$Y$35="Media",'Mapa final'!$AA$35="Catastrófico"),CONCATENATE("R6C",'Mapa final'!$O$35),"")</f>
        <v/>
      </c>
      <c r="AI31" s="56" t="str">
        <f>IF(AND('Mapa final'!$Y$36="Media",'Mapa final'!$AA$36="Catastrófico"),CONCATENATE("R6C",'Mapa final'!$O$36),"")</f>
        <v/>
      </c>
      <c r="AJ31" s="56" t="str">
        <f>IF(AND('Mapa final'!$Y$37="Media",'Mapa final'!$AA$37="Catastrófico"),CONCATENATE("R6C",'Mapa final'!$O$37),"")</f>
        <v/>
      </c>
      <c r="AK31" s="56" t="str">
        <f>IF(AND('Mapa final'!$Y$38="Media",'Mapa final'!$AA$38="Catastrófico"),CONCATENATE("R6C",'Mapa final'!$O$38),"")</f>
        <v/>
      </c>
      <c r="AL31" s="56" t="str">
        <f>IF(AND('Mapa final'!$Y$39="Media",'Mapa final'!$AA$39="Catastrófico"),CONCATENATE("R6C",'Mapa final'!$O$39),"")</f>
        <v/>
      </c>
      <c r="AM31" s="57" t="str">
        <f>IF(AND('Mapa final'!$Y$40="Media",'Mapa final'!$AA$40="Catastrófico"),CONCATENATE("R6C",'Mapa final'!$O$40),"")</f>
        <v/>
      </c>
      <c r="AN31" s="84"/>
      <c r="AO31" s="381"/>
      <c r="AP31" s="382"/>
      <c r="AQ31" s="382"/>
      <c r="AR31" s="382"/>
      <c r="AS31" s="382"/>
      <c r="AT31" s="38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250"/>
      <c r="C32" s="250"/>
      <c r="D32" s="251"/>
      <c r="E32" s="351"/>
      <c r="F32" s="352"/>
      <c r="G32" s="352"/>
      <c r="H32" s="352"/>
      <c r="I32" s="367"/>
      <c r="J32" s="68" t="str">
        <f>IF(AND('Mapa final'!$Y$41="Media",'Mapa final'!$AA$41="Leve"),CONCATENATE("R7C",'Mapa final'!$O$41),"")</f>
        <v/>
      </c>
      <c r="K32" s="69" t="str">
        <f>IF(AND('Mapa final'!$Y$42="Media",'Mapa final'!$AA$42="Leve"),CONCATENATE("R7C",'Mapa final'!$O$42),"")</f>
        <v/>
      </c>
      <c r="L32" s="69" t="str">
        <f>IF(AND('Mapa final'!$Y$43="Media",'Mapa final'!$AA$43="Leve"),CONCATENATE("R7C",'Mapa final'!$O$43),"")</f>
        <v/>
      </c>
      <c r="M32" s="69" t="str">
        <f>IF(AND('Mapa final'!$Y$44="Media",'Mapa final'!$AA$44="Leve"),CONCATENATE("R7C",'Mapa final'!$O$44),"")</f>
        <v/>
      </c>
      <c r="N32" s="69" t="str">
        <f>IF(AND('Mapa final'!$Y$45="Media",'Mapa final'!$AA$45="Leve"),CONCATENATE("R7C",'Mapa final'!$O$45),"")</f>
        <v/>
      </c>
      <c r="O32" s="70" t="str">
        <f>IF(AND('Mapa final'!$Y$46="Media",'Mapa final'!$AA$46="Leve"),CONCATENATE("R7C",'Mapa final'!$O$46),"")</f>
        <v/>
      </c>
      <c r="P32" s="68" t="str">
        <f>IF(AND('Mapa final'!$Y$41="Media",'Mapa final'!$AA$41="Menor"),CONCATENATE("R7C",'Mapa final'!$O$41),"")</f>
        <v/>
      </c>
      <c r="Q32" s="69" t="str">
        <f>IF(AND('Mapa final'!$Y$42="Media",'Mapa final'!$AA$42="Menor"),CONCATENATE("R7C",'Mapa final'!$O$42),"")</f>
        <v/>
      </c>
      <c r="R32" s="69" t="str">
        <f>IF(AND('Mapa final'!$Y$43="Media",'Mapa final'!$AA$43="Menor"),CONCATENATE("R7C",'Mapa final'!$O$43),"")</f>
        <v/>
      </c>
      <c r="S32" s="69" t="str">
        <f>IF(AND('Mapa final'!$Y$44="Media",'Mapa final'!$AA$44="Menor"),CONCATENATE("R7C",'Mapa final'!$O$44),"")</f>
        <v/>
      </c>
      <c r="T32" s="69" t="str">
        <f>IF(AND('Mapa final'!$Y$45="Media",'Mapa final'!$AA$45="Menor"),CONCATENATE("R7C",'Mapa final'!$O$45),"")</f>
        <v/>
      </c>
      <c r="U32" s="70" t="str">
        <f>IF(AND('Mapa final'!$Y$46="Media",'Mapa final'!$AA$46="Menor"),CONCATENATE("R7C",'Mapa final'!$O$46),"")</f>
        <v/>
      </c>
      <c r="V32" s="68" t="str">
        <f>IF(AND('Mapa final'!$Y$41="Media",'Mapa final'!$AA$41="Moderado"),CONCATENATE("R7C",'Mapa final'!$O$41),"")</f>
        <v/>
      </c>
      <c r="W32" s="69" t="str">
        <f>IF(AND('Mapa final'!$Y$42="Media",'Mapa final'!$AA$42="Moderado"),CONCATENATE("R7C",'Mapa final'!$O$42),"")</f>
        <v/>
      </c>
      <c r="X32" s="69" t="str">
        <f>IF(AND('Mapa final'!$Y$43="Media",'Mapa final'!$AA$43="Moderado"),CONCATENATE("R7C",'Mapa final'!$O$43),"")</f>
        <v/>
      </c>
      <c r="Y32" s="69" t="str">
        <f>IF(AND('Mapa final'!$Y$44="Media",'Mapa final'!$AA$44="Moderado"),CONCATENATE("R7C",'Mapa final'!$O$44),"")</f>
        <v/>
      </c>
      <c r="Z32" s="69" t="str">
        <f>IF(AND('Mapa final'!$Y$45="Media",'Mapa final'!$AA$45="Moderado"),CONCATENATE("R7C",'Mapa final'!$O$45),"")</f>
        <v/>
      </c>
      <c r="AA32" s="70" t="str">
        <f>IF(AND('Mapa final'!$Y$46="Media",'Mapa final'!$AA$46="Moderado"),CONCATENATE("R7C",'Mapa final'!$O$46),"")</f>
        <v/>
      </c>
      <c r="AB32" s="52" t="str">
        <f>IF(AND('Mapa final'!$Y$41="Media",'Mapa final'!$AA$41="Mayor"),CONCATENATE("R7C",'Mapa final'!$O$41),"")</f>
        <v/>
      </c>
      <c r="AC32" s="53" t="str">
        <f>IF(AND('Mapa final'!$Y$42="Media",'Mapa final'!$AA$42="Mayor"),CONCATENATE("R7C",'Mapa final'!$O$42),"")</f>
        <v/>
      </c>
      <c r="AD32" s="58" t="str">
        <f>IF(AND('Mapa final'!$Y$43="Media",'Mapa final'!$AA$43="Mayor"),CONCATENATE("R7C",'Mapa final'!$O$43),"")</f>
        <v/>
      </c>
      <c r="AE32" s="58" t="str">
        <f>IF(AND('Mapa final'!$Y$44="Media",'Mapa final'!$AA$44="Mayor"),CONCATENATE("R7C",'Mapa final'!$O$44),"")</f>
        <v/>
      </c>
      <c r="AF32" s="58" t="str">
        <f>IF(AND('Mapa final'!$Y$45="Media",'Mapa final'!$AA$45="Mayor"),CONCATENATE("R7C",'Mapa final'!$O$45),"")</f>
        <v/>
      </c>
      <c r="AG32" s="54" t="str">
        <f>IF(AND('Mapa final'!$Y$46="Media",'Mapa final'!$AA$46="Mayor"),CONCATENATE("R7C",'Mapa final'!$O$46),"")</f>
        <v/>
      </c>
      <c r="AH32" s="55" t="str">
        <f>IF(AND('Mapa final'!$Y$41="Media",'Mapa final'!$AA$41="Catastrófico"),CONCATENATE("R7C",'Mapa final'!$O$41),"")</f>
        <v/>
      </c>
      <c r="AI32" s="56" t="str">
        <f>IF(AND('Mapa final'!$Y$42="Media",'Mapa final'!$AA$42="Catastrófico"),CONCATENATE("R7C",'Mapa final'!$O$42),"")</f>
        <v/>
      </c>
      <c r="AJ32" s="56" t="str">
        <f>IF(AND('Mapa final'!$Y$43="Media",'Mapa final'!$AA$43="Catastrófico"),CONCATENATE("R7C",'Mapa final'!$O$43),"")</f>
        <v/>
      </c>
      <c r="AK32" s="56" t="str">
        <f>IF(AND('Mapa final'!$Y$44="Media",'Mapa final'!$AA$44="Catastrófico"),CONCATENATE("R7C",'Mapa final'!$O$44),"")</f>
        <v/>
      </c>
      <c r="AL32" s="56" t="str">
        <f>IF(AND('Mapa final'!$Y$45="Media",'Mapa final'!$AA$45="Catastrófico"),CONCATENATE("R7C",'Mapa final'!$O$45),"")</f>
        <v/>
      </c>
      <c r="AM32" s="57" t="str">
        <f>IF(AND('Mapa final'!$Y$46="Media",'Mapa final'!$AA$46="Catastrófico"),CONCATENATE("R7C",'Mapa final'!$O$46),"")</f>
        <v/>
      </c>
      <c r="AN32" s="84"/>
      <c r="AO32" s="381"/>
      <c r="AP32" s="382"/>
      <c r="AQ32" s="382"/>
      <c r="AR32" s="382"/>
      <c r="AS32" s="382"/>
      <c r="AT32" s="38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250"/>
      <c r="C33" s="250"/>
      <c r="D33" s="251"/>
      <c r="E33" s="351"/>
      <c r="F33" s="352"/>
      <c r="G33" s="352"/>
      <c r="H33" s="352"/>
      <c r="I33" s="367"/>
      <c r="J33" s="68" t="str">
        <f>IF(AND('Mapa final'!$Y$47="Media",'Mapa final'!$AA$47="Leve"),CONCATENATE("R8C",'Mapa final'!$O$47),"")</f>
        <v/>
      </c>
      <c r="K33" s="69" t="str">
        <f>IF(AND('Mapa final'!$Y$48="Media",'Mapa final'!$AA$48="Leve"),CONCATENATE("R8C",'Mapa final'!$O$48),"")</f>
        <v/>
      </c>
      <c r="L33" s="69" t="str">
        <f>IF(AND('Mapa final'!$Y$49="Media",'Mapa final'!$AA$49="Leve"),CONCATENATE("R8C",'Mapa final'!$O$49),"")</f>
        <v/>
      </c>
      <c r="M33" s="69" t="str">
        <f>IF(AND('Mapa final'!$Y$50="Media",'Mapa final'!$AA$50="Leve"),CONCATENATE("R8C",'Mapa final'!$O$50),"")</f>
        <v/>
      </c>
      <c r="N33" s="69" t="str">
        <f>IF(AND('Mapa final'!$Y$51="Media",'Mapa final'!$AA$51="Leve"),CONCATENATE("R8C",'Mapa final'!$O$51),"")</f>
        <v/>
      </c>
      <c r="O33" s="70" t="str">
        <f>IF(AND('Mapa final'!$Y$52="Media",'Mapa final'!$AA$52="Leve"),CONCATENATE("R8C",'Mapa final'!$O$52),"")</f>
        <v/>
      </c>
      <c r="P33" s="68" t="str">
        <f>IF(AND('Mapa final'!$Y$47="Media",'Mapa final'!$AA$47="Menor"),CONCATENATE("R8C",'Mapa final'!$O$47),"")</f>
        <v/>
      </c>
      <c r="Q33" s="69" t="str">
        <f>IF(AND('Mapa final'!$Y$48="Media",'Mapa final'!$AA$48="Menor"),CONCATENATE("R8C",'Mapa final'!$O$48),"")</f>
        <v/>
      </c>
      <c r="R33" s="69" t="str">
        <f>IF(AND('Mapa final'!$Y$49="Media",'Mapa final'!$AA$49="Menor"),CONCATENATE("R8C",'Mapa final'!$O$49),"")</f>
        <v/>
      </c>
      <c r="S33" s="69" t="str">
        <f>IF(AND('Mapa final'!$Y$50="Media",'Mapa final'!$AA$50="Menor"),CONCATENATE("R8C",'Mapa final'!$O$50),"")</f>
        <v/>
      </c>
      <c r="T33" s="69" t="str">
        <f>IF(AND('Mapa final'!$Y$51="Media",'Mapa final'!$AA$51="Menor"),CONCATENATE("R8C",'Mapa final'!$O$51),"")</f>
        <v/>
      </c>
      <c r="U33" s="70" t="str">
        <f>IF(AND('Mapa final'!$Y$52="Media",'Mapa final'!$AA$52="Menor"),CONCATENATE("R8C",'Mapa final'!$O$52),"")</f>
        <v/>
      </c>
      <c r="V33" s="68" t="str">
        <f>IF(AND('Mapa final'!$Y$47="Media",'Mapa final'!$AA$47="Moderado"),CONCATENATE("R8C",'Mapa final'!$O$47),"")</f>
        <v/>
      </c>
      <c r="W33" s="69" t="str">
        <f>IF(AND('Mapa final'!$Y$48="Media",'Mapa final'!$AA$48="Moderado"),CONCATENATE("R8C",'Mapa final'!$O$48),"")</f>
        <v/>
      </c>
      <c r="X33" s="69" t="str">
        <f>IF(AND('Mapa final'!$Y$49="Media",'Mapa final'!$AA$49="Moderado"),CONCATENATE("R8C",'Mapa final'!$O$49),"")</f>
        <v/>
      </c>
      <c r="Y33" s="69" t="str">
        <f>IF(AND('Mapa final'!$Y$50="Media",'Mapa final'!$AA$50="Moderado"),CONCATENATE("R8C",'Mapa final'!$O$50),"")</f>
        <v/>
      </c>
      <c r="Z33" s="69" t="str">
        <f>IF(AND('Mapa final'!$Y$51="Media",'Mapa final'!$AA$51="Moderado"),CONCATENATE("R8C",'Mapa final'!$O$51),"")</f>
        <v/>
      </c>
      <c r="AA33" s="70" t="str">
        <f>IF(AND('Mapa final'!$Y$52="Media",'Mapa final'!$AA$52="Moderado"),CONCATENATE("R8C",'Mapa final'!$O$52),"")</f>
        <v/>
      </c>
      <c r="AB33" s="52" t="str">
        <f>IF(AND('Mapa final'!$Y$47="Media",'Mapa final'!$AA$47="Mayor"),CONCATENATE("R8C",'Mapa final'!$O$47),"")</f>
        <v/>
      </c>
      <c r="AC33" s="53" t="str">
        <f>IF(AND('Mapa final'!$Y$48="Media",'Mapa final'!$AA$48="Mayor"),CONCATENATE("R8C",'Mapa final'!$O$48),"")</f>
        <v/>
      </c>
      <c r="AD33" s="58" t="str">
        <f>IF(AND('Mapa final'!$Y$49="Media",'Mapa final'!$AA$49="Mayor"),CONCATENATE("R8C",'Mapa final'!$O$49),"")</f>
        <v/>
      </c>
      <c r="AE33" s="58" t="str">
        <f>IF(AND('Mapa final'!$Y$50="Media",'Mapa final'!$AA$50="Mayor"),CONCATENATE("R8C",'Mapa final'!$O$50),"")</f>
        <v/>
      </c>
      <c r="AF33" s="58" t="str">
        <f>IF(AND('Mapa final'!$Y$51="Media",'Mapa final'!$AA$51="Mayor"),CONCATENATE("R8C",'Mapa final'!$O$51),"")</f>
        <v/>
      </c>
      <c r="AG33" s="54" t="str">
        <f>IF(AND('Mapa final'!$Y$52="Media",'Mapa final'!$AA$52="Mayor"),CONCATENATE("R8C",'Mapa final'!$O$52),"")</f>
        <v/>
      </c>
      <c r="AH33" s="55" t="str">
        <f>IF(AND('Mapa final'!$Y$47="Media",'Mapa final'!$AA$47="Catastrófico"),CONCATENATE("R8C",'Mapa final'!$O$47),"")</f>
        <v/>
      </c>
      <c r="AI33" s="56" t="str">
        <f>IF(AND('Mapa final'!$Y$48="Media",'Mapa final'!$AA$48="Catastrófico"),CONCATENATE("R8C",'Mapa final'!$O$48),"")</f>
        <v/>
      </c>
      <c r="AJ33" s="56" t="str">
        <f>IF(AND('Mapa final'!$Y$49="Media",'Mapa final'!$AA$49="Catastrófico"),CONCATENATE("R8C",'Mapa final'!$O$49),"")</f>
        <v/>
      </c>
      <c r="AK33" s="56" t="str">
        <f>IF(AND('Mapa final'!$Y$50="Media",'Mapa final'!$AA$50="Catastrófico"),CONCATENATE("R8C",'Mapa final'!$O$50),"")</f>
        <v/>
      </c>
      <c r="AL33" s="56" t="str">
        <f>IF(AND('Mapa final'!$Y$51="Media",'Mapa final'!$AA$51="Catastrófico"),CONCATENATE("R8C",'Mapa final'!$O$51),"")</f>
        <v/>
      </c>
      <c r="AM33" s="57" t="str">
        <f>IF(AND('Mapa final'!$Y$52="Media",'Mapa final'!$AA$52="Catastrófico"),CONCATENATE("R8C",'Mapa final'!$O$52),"")</f>
        <v/>
      </c>
      <c r="AN33" s="84"/>
      <c r="AO33" s="381"/>
      <c r="AP33" s="382"/>
      <c r="AQ33" s="382"/>
      <c r="AR33" s="382"/>
      <c r="AS33" s="382"/>
      <c r="AT33" s="38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250"/>
      <c r="C34" s="250"/>
      <c r="D34" s="251"/>
      <c r="E34" s="351"/>
      <c r="F34" s="352"/>
      <c r="G34" s="352"/>
      <c r="H34" s="352"/>
      <c r="I34" s="367"/>
      <c r="J34" s="68" t="str">
        <f>IF(AND('Mapa final'!$Y$53="Media",'Mapa final'!$AA$53="Leve"),CONCATENATE("R9C",'Mapa final'!$O$53),"")</f>
        <v/>
      </c>
      <c r="K34" s="69" t="str">
        <f>IF(AND('Mapa final'!$Y$54="Media",'Mapa final'!$AA$54="Leve"),CONCATENATE("R9C",'Mapa final'!$O$54),"")</f>
        <v/>
      </c>
      <c r="L34" s="69" t="str">
        <f>IF(AND('Mapa final'!$Y$55="Media",'Mapa final'!$AA$55="Leve"),CONCATENATE("R9C",'Mapa final'!$O$55),"")</f>
        <v/>
      </c>
      <c r="M34" s="69" t="str">
        <f>IF(AND('Mapa final'!$Y$56="Media",'Mapa final'!$AA$56="Leve"),CONCATENATE("R9C",'Mapa final'!$O$56),"")</f>
        <v/>
      </c>
      <c r="N34" s="69" t="str">
        <f>IF(AND('Mapa final'!$Y$57="Media",'Mapa final'!$AA$57="Leve"),CONCATENATE("R9C",'Mapa final'!$O$57),"")</f>
        <v/>
      </c>
      <c r="O34" s="70" t="str">
        <f>IF(AND('Mapa final'!$Y$58="Media",'Mapa final'!$AA$58="Leve"),CONCATENATE("R9C",'Mapa final'!$O$58),"")</f>
        <v/>
      </c>
      <c r="P34" s="68" t="str">
        <f>IF(AND('Mapa final'!$Y$53="Media",'Mapa final'!$AA$53="Menor"),CONCATENATE("R9C",'Mapa final'!$O$53),"")</f>
        <v/>
      </c>
      <c r="Q34" s="69" t="str">
        <f>IF(AND('Mapa final'!$Y$54="Media",'Mapa final'!$AA$54="Menor"),CONCATENATE("R9C",'Mapa final'!$O$54),"")</f>
        <v/>
      </c>
      <c r="R34" s="69" t="str">
        <f>IF(AND('Mapa final'!$Y$55="Media",'Mapa final'!$AA$55="Menor"),CONCATENATE("R9C",'Mapa final'!$O$55),"")</f>
        <v/>
      </c>
      <c r="S34" s="69" t="str">
        <f>IF(AND('Mapa final'!$Y$56="Media",'Mapa final'!$AA$56="Menor"),CONCATENATE("R9C",'Mapa final'!$O$56),"")</f>
        <v/>
      </c>
      <c r="T34" s="69" t="str">
        <f>IF(AND('Mapa final'!$Y$57="Media",'Mapa final'!$AA$57="Menor"),CONCATENATE("R9C",'Mapa final'!$O$57),"")</f>
        <v/>
      </c>
      <c r="U34" s="70" t="str">
        <f>IF(AND('Mapa final'!$Y$58="Media",'Mapa final'!$AA$58="Menor"),CONCATENATE("R9C",'Mapa final'!$O$58),"")</f>
        <v/>
      </c>
      <c r="V34" s="68" t="str">
        <f>IF(AND('Mapa final'!$Y$53="Media",'Mapa final'!$AA$53="Moderado"),CONCATENATE("R9C",'Mapa final'!$O$53),"")</f>
        <v/>
      </c>
      <c r="W34" s="69" t="str">
        <f>IF(AND('Mapa final'!$Y$54="Media",'Mapa final'!$AA$54="Moderado"),CONCATENATE("R9C",'Mapa final'!$O$54),"")</f>
        <v/>
      </c>
      <c r="X34" s="69" t="str">
        <f>IF(AND('Mapa final'!$Y$55="Media",'Mapa final'!$AA$55="Moderado"),CONCATENATE("R9C",'Mapa final'!$O$55),"")</f>
        <v/>
      </c>
      <c r="Y34" s="69" t="str">
        <f>IF(AND('Mapa final'!$Y$56="Media",'Mapa final'!$AA$56="Moderado"),CONCATENATE("R9C",'Mapa final'!$O$56),"")</f>
        <v/>
      </c>
      <c r="Z34" s="69" t="str">
        <f>IF(AND('Mapa final'!$Y$57="Media",'Mapa final'!$AA$57="Moderado"),CONCATENATE("R9C",'Mapa final'!$O$57),"")</f>
        <v/>
      </c>
      <c r="AA34" s="70" t="str">
        <f>IF(AND('Mapa final'!$Y$58="Media",'Mapa final'!$AA$58="Moderado"),CONCATENATE("R9C",'Mapa final'!$O$58),"")</f>
        <v/>
      </c>
      <c r="AB34" s="52" t="str">
        <f>IF(AND('Mapa final'!$Y$53="Media",'Mapa final'!$AA$53="Mayor"),CONCATENATE("R9C",'Mapa final'!$O$53),"")</f>
        <v/>
      </c>
      <c r="AC34" s="53" t="str">
        <f>IF(AND('Mapa final'!$Y$54="Media",'Mapa final'!$AA$54="Mayor"),CONCATENATE("R9C",'Mapa final'!$O$54),"")</f>
        <v/>
      </c>
      <c r="AD34" s="58" t="str">
        <f>IF(AND('Mapa final'!$Y$55="Media",'Mapa final'!$AA$55="Mayor"),CONCATENATE("R9C",'Mapa final'!$O$55),"")</f>
        <v/>
      </c>
      <c r="AE34" s="58" t="str">
        <f>IF(AND('Mapa final'!$Y$56="Media",'Mapa final'!$AA$56="Mayor"),CONCATENATE("R9C",'Mapa final'!$O$56),"")</f>
        <v/>
      </c>
      <c r="AF34" s="58" t="str">
        <f>IF(AND('Mapa final'!$Y$57="Media",'Mapa final'!$AA$57="Mayor"),CONCATENATE("R9C",'Mapa final'!$O$57),"")</f>
        <v/>
      </c>
      <c r="AG34" s="54" t="str">
        <f>IF(AND('Mapa final'!$Y$58="Media",'Mapa final'!$AA$58="Mayor"),CONCATENATE("R9C",'Mapa final'!$O$58),"")</f>
        <v/>
      </c>
      <c r="AH34" s="55" t="str">
        <f>IF(AND('Mapa final'!$Y$53="Media",'Mapa final'!$AA$53="Catastrófico"),CONCATENATE("R9C",'Mapa final'!$O$53),"")</f>
        <v/>
      </c>
      <c r="AI34" s="56" t="str">
        <f>IF(AND('Mapa final'!$Y$54="Media",'Mapa final'!$AA$54="Catastrófico"),CONCATENATE("R9C",'Mapa final'!$O$54),"")</f>
        <v/>
      </c>
      <c r="AJ34" s="56" t="str">
        <f>IF(AND('Mapa final'!$Y$55="Media",'Mapa final'!$AA$55="Catastrófico"),CONCATENATE("R9C",'Mapa final'!$O$55),"")</f>
        <v/>
      </c>
      <c r="AK34" s="56" t="str">
        <f>IF(AND('Mapa final'!$Y$56="Media",'Mapa final'!$AA$56="Catastrófico"),CONCATENATE("R9C",'Mapa final'!$O$56),"")</f>
        <v/>
      </c>
      <c r="AL34" s="56" t="str">
        <f>IF(AND('Mapa final'!$Y$57="Media",'Mapa final'!$AA$57="Catastrófico"),CONCATENATE("R9C",'Mapa final'!$O$57),"")</f>
        <v/>
      </c>
      <c r="AM34" s="57" t="str">
        <f>IF(AND('Mapa final'!$Y$58="Media",'Mapa final'!$AA$58="Catastrófico"),CONCATENATE("R9C",'Mapa final'!$O$58),"")</f>
        <v/>
      </c>
      <c r="AN34" s="84"/>
      <c r="AO34" s="381"/>
      <c r="AP34" s="382"/>
      <c r="AQ34" s="382"/>
      <c r="AR34" s="382"/>
      <c r="AS34" s="382"/>
      <c r="AT34" s="38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250"/>
      <c r="C35" s="250"/>
      <c r="D35" s="251"/>
      <c r="E35" s="353"/>
      <c r="F35" s="354"/>
      <c r="G35" s="354"/>
      <c r="H35" s="354"/>
      <c r="I35" s="368"/>
      <c r="J35" s="68" t="str">
        <f>IF(AND('Mapa final'!$Y$59="Media",'Mapa final'!$AA$59="Leve"),CONCATENATE("R10C",'Mapa final'!$O$59),"")</f>
        <v/>
      </c>
      <c r="K35" s="69" t="str">
        <f>IF(AND('Mapa final'!$Y$60="Media",'Mapa final'!$AA$60="Leve"),CONCATENATE("R10C",'Mapa final'!$O$60),"")</f>
        <v/>
      </c>
      <c r="L35" s="69" t="str">
        <f>IF(AND('Mapa final'!$Y$61="Media",'Mapa final'!$AA$61="Leve"),CONCATENATE("R10C",'Mapa final'!$O$61),"")</f>
        <v/>
      </c>
      <c r="M35" s="69" t="str">
        <f>IF(AND('Mapa final'!$Y$62="Media",'Mapa final'!$AA$62="Leve"),CONCATENATE("R10C",'Mapa final'!$O$62),"")</f>
        <v/>
      </c>
      <c r="N35" s="69" t="str">
        <f>IF(AND('Mapa final'!$Y$63="Media",'Mapa final'!$AA$63="Leve"),CONCATENATE("R10C",'Mapa final'!$O$63),"")</f>
        <v/>
      </c>
      <c r="O35" s="70" t="str">
        <f>IF(AND('Mapa final'!$Y$64="Media",'Mapa final'!$AA$64="Leve"),CONCATENATE("R10C",'Mapa final'!$O$64),"")</f>
        <v/>
      </c>
      <c r="P35" s="68" t="str">
        <f>IF(AND('Mapa final'!$Y$59="Media",'Mapa final'!$AA$59="Menor"),CONCATENATE("R10C",'Mapa final'!$O$59),"")</f>
        <v/>
      </c>
      <c r="Q35" s="69" t="str">
        <f>IF(AND('Mapa final'!$Y$60="Media",'Mapa final'!$AA$60="Menor"),CONCATENATE("R10C",'Mapa final'!$O$60),"")</f>
        <v/>
      </c>
      <c r="R35" s="69" t="str">
        <f>IF(AND('Mapa final'!$Y$61="Media",'Mapa final'!$AA$61="Menor"),CONCATENATE("R10C",'Mapa final'!$O$61),"")</f>
        <v/>
      </c>
      <c r="S35" s="69" t="str">
        <f>IF(AND('Mapa final'!$Y$62="Media",'Mapa final'!$AA$62="Menor"),CONCATENATE("R10C",'Mapa final'!$O$62),"")</f>
        <v/>
      </c>
      <c r="T35" s="69" t="str">
        <f>IF(AND('Mapa final'!$Y$63="Media",'Mapa final'!$AA$63="Menor"),CONCATENATE("R10C",'Mapa final'!$O$63),"")</f>
        <v/>
      </c>
      <c r="U35" s="70" t="str">
        <f>IF(AND('Mapa final'!$Y$64="Media",'Mapa final'!$AA$64="Menor"),CONCATENATE("R10C",'Mapa final'!$O$64),"")</f>
        <v/>
      </c>
      <c r="V35" s="68" t="str">
        <f>IF(AND('Mapa final'!$Y$59="Media",'Mapa final'!$AA$59="Moderado"),CONCATENATE("R10C",'Mapa final'!$O$59),"")</f>
        <v/>
      </c>
      <c r="W35" s="69" t="str">
        <f>IF(AND('Mapa final'!$Y$60="Media",'Mapa final'!$AA$60="Moderado"),CONCATENATE("R10C",'Mapa final'!$O$60),"")</f>
        <v/>
      </c>
      <c r="X35" s="69" t="str">
        <f>IF(AND('Mapa final'!$Y$61="Media",'Mapa final'!$AA$61="Moderado"),CONCATENATE("R10C",'Mapa final'!$O$61),"")</f>
        <v/>
      </c>
      <c r="Y35" s="69" t="str">
        <f>IF(AND('Mapa final'!$Y$62="Media",'Mapa final'!$AA$62="Moderado"),CONCATENATE("R10C",'Mapa final'!$O$62),"")</f>
        <v/>
      </c>
      <c r="Z35" s="69" t="str">
        <f>IF(AND('Mapa final'!$Y$63="Media",'Mapa final'!$AA$63="Moderado"),CONCATENATE("R10C",'Mapa final'!$O$63),"")</f>
        <v/>
      </c>
      <c r="AA35" s="70" t="str">
        <f>IF(AND('Mapa final'!$Y$64="Media",'Mapa final'!$AA$64="Moderado"),CONCATENATE("R10C",'Mapa final'!$O$64),"")</f>
        <v/>
      </c>
      <c r="AB35" s="59" t="str">
        <f>IF(AND('Mapa final'!$Y$59="Media",'Mapa final'!$AA$59="Mayor"),CONCATENATE("R10C",'Mapa final'!$O$59),"")</f>
        <v/>
      </c>
      <c r="AC35" s="60" t="str">
        <f>IF(AND('Mapa final'!$Y$60="Media",'Mapa final'!$AA$60="Mayor"),CONCATENATE("R10C",'Mapa final'!$O$60),"")</f>
        <v/>
      </c>
      <c r="AD35" s="60" t="str">
        <f>IF(AND('Mapa final'!$Y$61="Media",'Mapa final'!$AA$61="Mayor"),CONCATENATE("R10C",'Mapa final'!$O$61),"")</f>
        <v/>
      </c>
      <c r="AE35" s="60" t="str">
        <f>IF(AND('Mapa final'!$Y$62="Media",'Mapa final'!$AA$62="Mayor"),CONCATENATE("R10C",'Mapa final'!$O$62),"")</f>
        <v/>
      </c>
      <c r="AF35" s="60" t="str">
        <f>IF(AND('Mapa final'!$Y$63="Media",'Mapa final'!$AA$63="Mayor"),CONCATENATE("R10C",'Mapa final'!$O$63),"")</f>
        <v/>
      </c>
      <c r="AG35" s="61" t="str">
        <f>IF(AND('Mapa final'!$Y$64="Media",'Mapa final'!$AA$64="Mayor"),CONCATENATE("R10C",'Mapa final'!$O$64),"")</f>
        <v/>
      </c>
      <c r="AH35" s="62" t="str">
        <f>IF(AND('Mapa final'!$Y$59="Media",'Mapa final'!$AA$59="Catastrófico"),CONCATENATE("R10C",'Mapa final'!$O$59),"")</f>
        <v/>
      </c>
      <c r="AI35" s="63" t="str">
        <f>IF(AND('Mapa final'!$Y$60="Media",'Mapa final'!$AA$60="Catastrófico"),CONCATENATE("R10C",'Mapa final'!$O$60),"")</f>
        <v/>
      </c>
      <c r="AJ35" s="63" t="str">
        <f>IF(AND('Mapa final'!$Y$61="Media",'Mapa final'!$AA$61="Catastrófico"),CONCATENATE("R10C",'Mapa final'!$O$61),"")</f>
        <v/>
      </c>
      <c r="AK35" s="63" t="str">
        <f>IF(AND('Mapa final'!$Y$62="Media",'Mapa final'!$AA$62="Catastrófico"),CONCATENATE("R10C",'Mapa final'!$O$62),"")</f>
        <v/>
      </c>
      <c r="AL35" s="63" t="str">
        <f>IF(AND('Mapa final'!$Y$63="Media",'Mapa final'!$AA$63="Catastrófico"),CONCATENATE("R10C",'Mapa final'!$O$63),"")</f>
        <v/>
      </c>
      <c r="AM35" s="64" t="str">
        <f>IF(AND('Mapa final'!$Y$64="Media",'Mapa final'!$AA$64="Catastrófico"),CONCATENATE("R10C",'Mapa final'!$O$64),"")</f>
        <v/>
      </c>
      <c r="AN35" s="84"/>
      <c r="AO35" s="384"/>
      <c r="AP35" s="385"/>
      <c r="AQ35" s="385"/>
      <c r="AR35" s="385"/>
      <c r="AS35" s="385"/>
      <c r="AT35" s="38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250"/>
      <c r="C36" s="250"/>
      <c r="D36" s="251"/>
      <c r="E36" s="347" t="s">
        <v>114</v>
      </c>
      <c r="F36" s="348"/>
      <c r="G36" s="348"/>
      <c r="H36" s="348"/>
      <c r="I36" s="348"/>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69" t="s">
        <v>82</v>
      </c>
      <c r="AP36" s="370"/>
      <c r="AQ36" s="370"/>
      <c r="AR36" s="370"/>
      <c r="AS36" s="370"/>
      <c r="AT36" s="37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250"/>
      <c r="C37" s="250"/>
      <c r="D37" s="251"/>
      <c r="E37" s="349"/>
      <c r="F37" s="350"/>
      <c r="G37" s="350"/>
      <c r="H37" s="350"/>
      <c r="I37" s="350"/>
      <c r="J37" s="77" t="str">
        <f>IF(AND('Mapa final'!$Y$11="Baja",'Mapa final'!$AA$11="Leve"),CONCATENATE("R2C",'Mapa final'!$O$11),"")</f>
        <v/>
      </c>
      <c r="K37" s="78" t="str">
        <f>IF(AND('Mapa final'!$Y$12="Baja",'Mapa final'!$AA$12="Leve"),CONCATENATE("R2C",'Mapa final'!$O$12),"")</f>
        <v/>
      </c>
      <c r="L37" s="78" t="str">
        <f>IF(AND('Mapa final'!$Y$13="Baja",'Mapa final'!$AA$13="Leve"),CONCATENATE("R2C",'Mapa final'!$O$13),"")</f>
        <v/>
      </c>
      <c r="M37" s="78" t="str">
        <f>IF(AND('Mapa final'!$Y$14="Baja",'Mapa final'!$AA$14="Leve"),CONCATENATE("R2C",'Mapa final'!$O$14),"")</f>
        <v/>
      </c>
      <c r="N37" s="78" t="str">
        <f>IF(AND('Mapa final'!$Y$15="Baja",'Mapa final'!$AA$15="Leve"),CONCATENATE("R2C",'Mapa final'!$O$15),"")</f>
        <v/>
      </c>
      <c r="O37" s="79" t="str">
        <f>IF(AND('Mapa final'!$Y$16="Baja",'Mapa final'!$AA$16="Leve"),CONCATENATE("R2C",'Mapa final'!$O$16),"")</f>
        <v/>
      </c>
      <c r="P37" s="68" t="str">
        <f>IF(AND('Mapa final'!$Y$11="Baja",'Mapa final'!$AA$11="Menor"),CONCATENATE("R2C",'Mapa final'!$O$11),"")</f>
        <v/>
      </c>
      <c r="Q37" s="69" t="str">
        <f>IF(AND('Mapa final'!$Y$12="Baja",'Mapa final'!$AA$12="Menor"),CONCATENATE("R2C",'Mapa final'!$O$12),"")</f>
        <v/>
      </c>
      <c r="R37" s="69" t="str">
        <f>IF(AND('Mapa final'!$Y$13="Baja",'Mapa final'!$AA$13="Menor"),CONCATENATE("R2C",'Mapa final'!$O$13),"")</f>
        <v/>
      </c>
      <c r="S37" s="69" t="str">
        <f>IF(AND('Mapa final'!$Y$14="Baja",'Mapa final'!$AA$14="Menor"),CONCATENATE("R2C",'Mapa final'!$O$14),"")</f>
        <v/>
      </c>
      <c r="T37" s="69" t="str">
        <f>IF(AND('Mapa final'!$Y$15="Baja",'Mapa final'!$AA$15="Menor"),CONCATENATE("R2C",'Mapa final'!$O$15),"")</f>
        <v/>
      </c>
      <c r="U37" s="70" t="str">
        <f>IF(AND('Mapa final'!$Y$16="Baja",'Mapa final'!$AA$16="Menor"),CONCATENATE("R2C",'Mapa final'!$O$16),"")</f>
        <v/>
      </c>
      <c r="V37" s="68" t="str">
        <f>IF(AND('Mapa final'!$Y$11="Baja",'Mapa final'!$AA$11="Moderado"),CONCATENATE("R2C",'Mapa final'!$O$11),"")</f>
        <v/>
      </c>
      <c r="W37" s="69" t="str">
        <f>IF(AND('Mapa final'!$Y$12="Baja",'Mapa final'!$AA$12="Moderado"),CONCATENATE("R2C",'Mapa final'!$O$12),"")</f>
        <v/>
      </c>
      <c r="X37" s="69" t="str">
        <f>IF(AND('Mapa final'!$Y$13="Baja",'Mapa final'!$AA$13="Moderado"),CONCATENATE("R2C",'Mapa final'!$O$13),"")</f>
        <v/>
      </c>
      <c r="Y37" s="69" t="str">
        <f>IF(AND('Mapa final'!$Y$14="Baja",'Mapa final'!$AA$14="Moderado"),CONCATENATE("R2C",'Mapa final'!$O$14),"")</f>
        <v/>
      </c>
      <c r="Z37" s="69" t="str">
        <f>IF(AND('Mapa final'!$Y$15="Baja",'Mapa final'!$AA$15="Moderado"),CONCATENATE("R2C",'Mapa final'!$O$15),"")</f>
        <v/>
      </c>
      <c r="AA37" s="70" t="str">
        <f>IF(AND('Mapa final'!$Y$16="Baja",'Mapa final'!$AA$16="Moderado"),CONCATENATE("R2C",'Mapa final'!$O$16),"")</f>
        <v/>
      </c>
      <c r="AB37" s="52" t="str">
        <f>IF(AND('Mapa final'!$Y$11="Baja",'Mapa final'!$AA$11="Mayor"),CONCATENATE("R2C",'Mapa final'!$O$11),"")</f>
        <v/>
      </c>
      <c r="AC37" s="53" t="str">
        <f>IF(AND('Mapa final'!$Y$12="Baja",'Mapa final'!$AA$12="Mayor"),CONCATENATE("R2C",'Mapa final'!$O$12),"")</f>
        <v/>
      </c>
      <c r="AD37" s="53" t="str">
        <f>IF(AND('Mapa final'!$Y$13="Baja",'Mapa final'!$AA$13="Mayor"),CONCATENATE("R2C",'Mapa final'!$O$13),"")</f>
        <v/>
      </c>
      <c r="AE37" s="53" t="str">
        <f>IF(AND('Mapa final'!$Y$14="Baja",'Mapa final'!$AA$14="Mayor"),CONCATENATE("R2C",'Mapa final'!$O$14),"")</f>
        <v/>
      </c>
      <c r="AF37" s="53" t="str">
        <f>IF(AND('Mapa final'!$Y$15="Baja",'Mapa final'!$AA$15="Mayor"),CONCATENATE("R2C",'Mapa final'!$O$15),"")</f>
        <v/>
      </c>
      <c r="AG37" s="54" t="str">
        <f>IF(AND('Mapa final'!$Y$16="Baja",'Mapa final'!$AA$16="Mayor"),CONCATENATE("R2C",'Mapa final'!$O$16),"")</f>
        <v/>
      </c>
      <c r="AH37" s="55" t="str">
        <f>IF(AND('Mapa final'!$Y$11="Baja",'Mapa final'!$AA$11="Catastrófico"),CONCATENATE("R2C",'Mapa final'!$O$11),"")</f>
        <v/>
      </c>
      <c r="AI37" s="56" t="str">
        <f>IF(AND('Mapa final'!$Y$12="Baja",'Mapa final'!$AA$12="Catastrófico"),CONCATENATE("R2C",'Mapa final'!$O$12),"")</f>
        <v/>
      </c>
      <c r="AJ37" s="56" t="str">
        <f>IF(AND('Mapa final'!$Y$13="Baja",'Mapa final'!$AA$13="Catastrófico"),CONCATENATE("R2C",'Mapa final'!$O$13),"")</f>
        <v/>
      </c>
      <c r="AK37" s="56" t="str">
        <f>IF(AND('Mapa final'!$Y$14="Baja",'Mapa final'!$AA$14="Catastrófico"),CONCATENATE("R2C",'Mapa final'!$O$14),"")</f>
        <v/>
      </c>
      <c r="AL37" s="56" t="str">
        <f>IF(AND('Mapa final'!$Y$15="Baja",'Mapa final'!$AA$15="Catastrófico"),CONCATENATE("R2C",'Mapa final'!$O$15),"")</f>
        <v/>
      </c>
      <c r="AM37" s="57" t="str">
        <f>IF(AND('Mapa final'!$Y$16="Baja",'Mapa final'!$AA$16="Catastrófico"),CONCATENATE("R2C",'Mapa final'!$O$16),"")</f>
        <v/>
      </c>
      <c r="AN37" s="84"/>
      <c r="AO37" s="372"/>
      <c r="AP37" s="373"/>
      <c r="AQ37" s="373"/>
      <c r="AR37" s="373"/>
      <c r="AS37" s="373"/>
      <c r="AT37" s="37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250"/>
      <c r="C38" s="250"/>
      <c r="D38" s="251"/>
      <c r="E38" s="351"/>
      <c r="F38" s="352"/>
      <c r="G38" s="352"/>
      <c r="H38" s="352"/>
      <c r="I38" s="350"/>
      <c r="J38" s="77" t="str">
        <f>IF(AND('Mapa final'!$Y$17="Baja",'Mapa final'!$AA$17="Leve"),CONCATENATE("R3C",'Mapa final'!$O$17),"")</f>
        <v/>
      </c>
      <c r="K38" s="78" t="str">
        <f>IF(AND('Mapa final'!$Y$18="Baja",'Mapa final'!$AA$18="Leve"),CONCATENATE("R3C",'Mapa final'!$O$18),"")</f>
        <v/>
      </c>
      <c r="L38" s="78" t="str">
        <f>IF(AND('Mapa final'!$Y$19="Baja",'Mapa final'!$AA$19="Leve"),CONCATENATE("R3C",'Mapa final'!$O$19),"")</f>
        <v/>
      </c>
      <c r="M38" s="78" t="str">
        <f>IF(AND('Mapa final'!$Y$20="Baja",'Mapa final'!$AA$20="Leve"),CONCATENATE("R3C",'Mapa final'!$O$20),"")</f>
        <v/>
      </c>
      <c r="N38" s="78" t="str">
        <f>IF(AND('Mapa final'!$Y$21="Baja",'Mapa final'!$AA$21="Leve"),CONCATENATE("R3C",'Mapa final'!$O$21),"")</f>
        <v/>
      </c>
      <c r="O38" s="79" t="str">
        <f>IF(AND('Mapa final'!$Y$22="Baja",'Mapa final'!$AA$22="Leve"),CONCATENATE("R3C",'Mapa final'!$O$22),"")</f>
        <v/>
      </c>
      <c r="P38" s="68" t="str">
        <f>IF(AND('Mapa final'!$Y$17="Baja",'Mapa final'!$AA$17="Menor"),CONCATENATE("R3C",'Mapa final'!$O$17),"")</f>
        <v/>
      </c>
      <c r="Q38" s="69" t="str">
        <f>IF(AND('Mapa final'!$Y$18="Baja",'Mapa final'!$AA$18="Menor"),CONCATENATE("R3C",'Mapa final'!$O$18),"")</f>
        <v/>
      </c>
      <c r="R38" s="69" t="str">
        <f>IF(AND('Mapa final'!$Y$19="Baja",'Mapa final'!$AA$19="Menor"),CONCATENATE("R3C",'Mapa final'!$O$19),"")</f>
        <v/>
      </c>
      <c r="S38" s="69" t="str">
        <f>IF(AND('Mapa final'!$Y$20="Baja",'Mapa final'!$AA$20="Menor"),CONCATENATE("R3C",'Mapa final'!$O$20),"")</f>
        <v/>
      </c>
      <c r="T38" s="69" t="str">
        <f>IF(AND('Mapa final'!$Y$21="Baja",'Mapa final'!$AA$21="Menor"),CONCATENATE("R3C",'Mapa final'!$O$21),"")</f>
        <v/>
      </c>
      <c r="U38" s="70" t="str">
        <f>IF(AND('Mapa final'!$Y$22="Baja",'Mapa final'!$AA$22="Menor"),CONCATENATE("R3C",'Mapa final'!$O$22),"")</f>
        <v/>
      </c>
      <c r="V38" s="68" t="str">
        <f>IF(AND('Mapa final'!$Y$17="Baja",'Mapa final'!$AA$17="Moderado"),CONCATENATE("R3C",'Mapa final'!$O$17),"")</f>
        <v/>
      </c>
      <c r="W38" s="69" t="str">
        <f>IF(AND('Mapa final'!$Y$18="Baja",'Mapa final'!$AA$18="Moderado"),CONCATENATE("R3C",'Mapa final'!$O$18),"")</f>
        <v/>
      </c>
      <c r="X38" s="69" t="str">
        <f>IF(AND('Mapa final'!$Y$19="Baja",'Mapa final'!$AA$19="Moderado"),CONCATENATE("R3C",'Mapa final'!$O$19),"")</f>
        <v/>
      </c>
      <c r="Y38" s="69" t="str">
        <f>IF(AND('Mapa final'!$Y$20="Baja",'Mapa final'!$AA$20="Moderado"),CONCATENATE("R3C",'Mapa final'!$O$20),"")</f>
        <v/>
      </c>
      <c r="Z38" s="69" t="str">
        <f>IF(AND('Mapa final'!$Y$21="Baja",'Mapa final'!$AA$21="Moderado"),CONCATENATE("R3C",'Mapa final'!$O$21),"")</f>
        <v/>
      </c>
      <c r="AA38" s="70" t="str">
        <f>IF(AND('Mapa final'!$Y$22="Baja",'Mapa final'!$AA$22="Moderado"),CONCATENATE("R3C",'Mapa final'!$O$22),"")</f>
        <v/>
      </c>
      <c r="AB38" s="52" t="str">
        <f>IF(AND('Mapa final'!$Y$17="Baja",'Mapa final'!$AA$17="Mayor"),CONCATENATE("R3C",'Mapa final'!$O$17),"")</f>
        <v/>
      </c>
      <c r="AC38" s="53" t="str">
        <f>IF(AND('Mapa final'!$Y$18="Baja",'Mapa final'!$AA$18="Mayor"),CONCATENATE("R3C",'Mapa final'!$O$18),"")</f>
        <v/>
      </c>
      <c r="AD38" s="53" t="str">
        <f>IF(AND('Mapa final'!$Y$19="Baja",'Mapa final'!$AA$19="Mayor"),CONCATENATE("R3C",'Mapa final'!$O$19),"")</f>
        <v/>
      </c>
      <c r="AE38" s="53" t="str">
        <f>IF(AND('Mapa final'!$Y$20="Baja",'Mapa final'!$AA$20="Mayor"),CONCATENATE("R3C",'Mapa final'!$O$20),"")</f>
        <v/>
      </c>
      <c r="AF38" s="53" t="str">
        <f>IF(AND('Mapa final'!$Y$21="Baja",'Mapa final'!$AA$21="Mayor"),CONCATENATE("R3C",'Mapa final'!$O$21),"")</f>
        <v/>
      </c>
      <c r="AG38" s="54" t="str">
        <f>IF(AND('Mapa final'!$Y$22="Baja",'Mapa final'!$AA$22="Mayor"),CONCATENATE("R3C",'Mapa final'!$O$22),"")</f>
        <v/>
      </c>
      <c r="AH38" s="55" t="str">
        <f>IF(AND('Mapa final'!$Y$17="Baja",'Mapa final'!$AA$17="Catastrófico"),CONCATENATE("R3C",'Mapa final'!$O$17),"")</f>
        <v/>
      </c>
      <c r="AI38" s="56" t="str">
        <f>IF(AND('Mapa final'!$Y$18="Baja",'Mapa final'!$AA$18="Catastrófico"),CONCATENATE("R3C",'Mapa final'!$O$18),"")</f>
        <v/>
      </c>
      <c r="AJ38" s="56" t="str">
        <f>IF(AND('Mapa final'!$Y$19="Baja",'Mapa final'!$AA$19="Catastrófico"),CONCATENATE("R3C",'Mapa final'!$O$19),"")</f>
        <v/>
      </c>
      <c r="AK38" s="56" t="str">
        <f>IF(AND('Mapa final'!$Y$20="Baja",'Mapa final'!$AA$20="Catastrófico"),CONCATENATE("R3C",'Mapa final'!$O$20),"")</f>
        <v/>
      </c>
      <c r="AL38" s="56" t="str">
        <f>IF(AND('Mapa final'!$Y$21="Baja",'Mapa final'!$AA$21="Catastrófico"),CONCATENATE("R3C",'Mapa final'!$O$21),"")</f>
        <v/>
      </c>
      <c r="AM38" s="57" t="str">
        <f>IF(AND('Mapa final'!$Y$22="Baja",'Mapa final'!$AA$22="Catastrófico"),CONCATENATE("R3C",'Mapa final'!$O$22),"")</f>
        <v/>
      </c>
      <c r="AN38" s="84"/>
      <c r="AO38" s="372"/>
      <c r="AP38" s="373"/>
      <c r="AQ38" s="373"/>
      <c r="AR38" s="373"/>
      <c r="AS38" s="373"/>
      <c r="AT38" s="37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250"/>
      <c r="C39" s="250"/>
      <c r="D39" s="251"/>
      <c r="E39" s="351"/>
      <c r="F39" s="352"/>
      <c r="G39" s="352"/>
      <c r="H39" s="352"/>
      <c r="I39" s="350"/>
      <c r="J39" s="77" t="str">
        <f>IF(AND('Mapa final'!$Y$23="Baja",'Mapa final'!$AA$23="Leve"),CONCATENATE("R4C",'Mapa final'!$O$23),"")</f>
        <v/>
      </c>
      <c r="K39" s="78" t="str">
        <f>IF(AND('Mapa final'!$Y$24="Baja",'Mapa final'!$AA$24="Leve"),CONCATENATE("R4C",'Mapa final'!$O$24),"")</f>
        <v/>
      </c>
      <c r="L39" s="78" t="str">
        <f>IF(AND('Mapa final'!$Y$25="Baja",'Mapa final'!$AA$25="Leve"),CONCATENATE("R4C",'Mapa final'!$O$25),"")</f>
        <v/>
      </c>
      <c r="M39" s="78" t="str">
        <f>IF(AND('Mapa final'!$Y$26="Baja",'Mapa final'!$AA$26="Leve"),CONCATENATE("R4C",'Mapa final'!$O$26),"")</f>
        <v/>
      </c>
      <c r="N39" s="78" t="str">
        <f>IF(AND('Mapa final'!$Y$27="Baja",'Mapa final'!$AA$27="Leve"),CONCATENATE("R4C",'Mapa final'!$O$27),"")</f>
        <v/>
      </c>
      <c r="O39" s="79" t="str">
        <f>IF(AND('Mapa final'!$Y$28="Baja",'Mapa final'!$AA$28="Leve"),CONCATENATE("R4C",'Mapa final'!$O$28),"")</f>
        <v/>
      </c>
      <c r="P39" s="68" t="str">
        <f>IF(AND('Mapa final'!$Y$23="Baja",'Mapa final'!$AA$23="Menor"),CONCATENATE("R4C",'Mapa final'!$O$23),"")</f>
        <v/>
      </c>
      <c r="Q39" s="69" t="str">
        <f>IF(AND('Mapa final'!$Y$24="Baja",'Mapa final'!$AA$24="Menor"),CONCATENATE("R4C",'Mapa final'!$O$24),"")</f>
        <v/>
      </c>
      <c r="R39" s="69" t="str">
        <f>IF(AND('Mapa final'!$Y$25="Baja",'Mapa final'!$AA$25="Menor"),CONCATENATE("R4C",'Mapa final'!$O$25),"")</f>
        <v/>
      </c>
      <c r="S39" s="69" t="str">
        <f>IF(AND('Mapa final'!$Y$26="Baja",'Mapa final'!$AA$26="Menor"),CONCATENATE("R4C",'Mapa final'!$O$26),"")</f>
        <v/>
      </c>
      <c r="T39" s="69" t="str">
        <f>IF(AND('Mapa final'!$Y$27="Baja",'Mapa final'!$AA$27="Menor"),CONCATENATE("R4C",'Mapa final'!$O$27),"")</f>
        <v/>
      </c>
      <c r="U39" s="70" t="str">
        <f>IF(AND('Mapa final'!$Y$28="Baja",'Mapa final'!$AA$28="Menor"),CONCATENATE("R4C",'Mapa final'!$O$28),"")</f>
        <v/>
      </c>
      <c r="V39" s="68" t="str">
        <f>IF(AND('Mapa final'!$Y$23="Baja",'Mapa final'!$AA$23="Moderado"),CONCATENATE("R4C",'Mapa final'!$O$23),"")</f>
        <v/>
      </c>
      <c r="W39" s="69" t="str">
        <f>IF(AND('Mapa final'!$Y$24="Baja",'Mapa final'!$AA$24="Moderado"),CONCATENATE("R4C",'Mapa final'!$O$24),"")</f>
        <v/>
      </c>
      <c r="X39" s="69" t="str">
        <f>IF(AND('Mapa final'!$Y$25="Baja",'Mapa final'!$AA$25="Moderado"),CONCATENATE("R4C",'Mapa final'!$O$25),"")</f>
        <v/>
      </c>
      <c r="Y39" s="69" t="str">
        <f>IF(AND('Mapa final'!$Y$26="Baja",'Mapa final'!$AA$26="Moderado"),CONCATENATE("R4C",'Mapa final'!$O$26),"")</f>
        <v/>
      </c>
      <c r="Z39" s="69" t="str">
        <f>IF(AND('Mapa final'!$Y$27="Baja",'Mapa final'!$AA$27="Moderado"),CONCATENATE("R4C",'Mapa final'!$O$27),"")</f>
        <v/>
      </c>
      <c r="AA39" s="70" t="str">
        <f>IF(AND('Mapa final'!$Y$28="Baja",'Mapa final'!$AA$28="Moderado"),CONCATENATE("R4C",'Mapa final'!$O$28),"")</f>
        <v/>
      </c>
      <c r="AB39" s="52" t="str">
        <f>IF(AND('Mapa final'!$Y$23="Baja",'Mapa final'!$AA$23="Mayor"),CONCATENATE("R4C",'Mapa final'!$O$23),"")</f>
        <v/>
      </c>
      <c r="AC39" s="53" t="str">
        <f>IF(AND('Mapa final'!$Y$24="Baja",'Mapa final'!$AA$24="Mayor"),CONCATENATE("R4C",'Mapa final'!$O$24),"")</f>
        <v/>
      </c>
      <c r="AD39" s="53" t="str">
        <f>IF(AND('Mapa final'!$Y$25="Baja",'Mapa final'!$AA$25="Mayor"),CONCATENATE("R4C",'Mapa final'!$O$25),"")</f>
        <v/>
      </c>
      <c r="AE39" s="53" t="str">
        <f>IF(AND('Mapa final'!$Y$26="Baja",'Mapa final'!$AA$26="Mayor"),CONCATENATE("R4C",'Mapa final'!$O$26),"")</f>
        <v/>
      </c>
      <c r="AF39" s="53" t="str">
        <f>IF(AND('Mapa final'!$Y$27="Baja",'Mapa final'!$AA$27="Mayor"),CONCATENATE("R4C",'Mapa final'!$O$27),"")</f>
        <v/>
      </c>
      <c r="AG39" s="54" t="str">
        <f>IF(AND('Mapa final'!$Y$28="Baja",'Mapa final'!$AA$28="Mayor"),CONCATENATE("R4C",'Mapa final'!$O$28),"")</f>
        <v/>
      </c>
      <c r="AH39" s="55" t="str">
        <f>IF(AND('Mapa final'!$Y$23="Baja",'Mapa final'!$AA$23="Catastrófico"),CONCATENATE("R4C",'Mapa final'!$O$23),"")</f>
        <v/>
      </c>
      <c r="AI39" s="56" t="str">
        <f>IF(AND('Mapa final'!$Y$24="Baja",'Mapa final'!$AA$24="Catastrófico"),CONCATENATE("R4C",'Mapa final'!$O$24),"")</f>
        <v/>
      </c>
      <c r="AJ39" s="56" t="str">
        <f>IF(AND('Mapa final'!$Y$25="Baja",'Mapa final'!$AA$25="Catastrófico"),CONCATENATE("R4C",'Mapa final'!$O$25),"")</f>
        <v/>
      </c>
      <c r="AK39" s="56" t="str">
        <f>IF(AND('Mapa final'!$Y$26="Baja",'Mapa final'!$AA$26="Catastrófico"),CONCATENATE("R4C",'Mapa final'!$O$26),"")</f>
        <v/>
      </c>
      <c r="AL39" s="56" t="str">
        <f>IF(AND('Mapa final'!$Y$27="Baja",'Mapa final'!$AA$27="Catastrófico"),CONCATENATE("R4C",'Mapa final'!$O$27),"")</f>
        <v/>
      </c>
      <c r="AM39" s="57" t="str">
        <f>IF(AND('Mapa final'!$Y$28="Baja",'Mapa final'!$AA$28="Catastrófico"),CONCATENATE("R4C",'Mapa final'!$O$28),"")</f>
        <v/>
      </c>
      <c r="AN39" s="84"/>
      <c r="AO39" s="372"/>
      <c r="AP39" s="373"/>
      <c r="AQ39" s="373"/>
      <c r="AR39" s="373"/>
      <c r="AS39" s="373"/>
      <c r="AT39" s="37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250"/>
      <c r="C40" s="250"/>
      <c r="D40" s="251"/>
      <c r="E40" s="351"/>
      <c r="F40" s="352"/>
      <c r="G40" s="352"/>
      <c r="H40" s="352"/>
      <c r="I40" s="350"/>
      <c r="J40" s="77" t="str">
        <f>IF(AND('Mapa final'!$Y$29="Baja",'Mapa final'!$AA$29="Leve"),CONCATENATE("R5C",'Mapa final'!$O$29),"")</f>
        <v/>
      </c>
      <c r="K40" s="78" t="str">
        <f>IF(AND('Mapa final'!$Y$30="Baja",'Mapa final'!$AA$30="Leve"),CONCATENATE("R5C",'Mapa final'!$O$30),"")</f>
        <v/>
      </c>
      <c r="L40" s="78" t="str">
        <f>IF(AND('Mapa final'!$Y$31="Baja",'Mapa final'!$AA$31="Leve"),CONCATENATE("R5C",'Mapa final'!$O$31),"")</f>
        <v/>
      </c>
      <c r="M40" s="78" t="str">
        <f>IF(AND('Mapa final'!$Y$32="Baja",'Mapa final'!$AA$32="Leve"),CONCATENATE("R5C",'Mapa final'!$O$32),"")</f>
        <v/>
      </c>
      <c r="N40" s="78" t="str">
        <f>IF(AND('Mapa final'!$Y$33="Baja",'Mapa final'!$AA$33="Leve"),CONCATENATE("R5C",'Mapa final'!$O$33),"")</f>
        <v/>
      </c>
      <c r="O40" s="79" t="str">
        <f>IF(AND('Mapa final'!$Y$34="Baja",'Mapa final'!$AA$34="Leve"),CONCATENATE("R5C",'Mapa final'!$O$34),"")</f>
        <v/>
      </c>
      <c r="P40" s="68" t="str">
        <f>IF(AND('Mapa final'!$Y$29="Baja",'Mapa final'!$AA$29="Menor"),CONCATENATE("R5C",'Mapa final'!$O$29),"")</f>
        <v/>
      </c>
      <c r="Q40" s="69" t="str">
        <f>IF(AND('Mapa final'!$Y$30="Baja",'Mapa final'!$AA$30="Menor"),CONCATENATE("R5C",'Mapa final'!$O$30),"")</f>
        <v/>
      </c>
      <c r="R40" s="69" t="str">
        <f>IF(AND('Mapa final'!$Y$31="Baja",'Mapa final'!$AA$31="Menor"),CONCATENATE("R5C",'Mapa final'!$O$31),"")</f>
        <v/>
      </c>
      <c r="S40" s="69" t="str">
        <f>IF(AND('Mapa final'!$Y$32="Baja",'Mapa final'!$AA$32="Menor"),CONCATENATE("R5C",'Mapa final'!$O$32),"")</f>
        <v/>
      </c>
      <c r="T40" s="69" t="str">
        <f>IF(AND('Mapa final'!$Y$33="Baja",'Mapa final'!$AA$33="Menor"),CONCATENATE("R5C",'Mapa final'!$O$33),"")</f>
        <v/>
      </c>
      <c r="U40" s="70" t="str">
        <f>IF(AND('Mapa final'!$Y$34="Baja",'Mapa final'!$AA$34="Menor"),CONCATENATE("R5C",'Mapa final'!$O$34),"")</f>
        <v/>
      </c>
      <c r="V40" s="68" t="str">
        <f>IF(AND('Mapa final'!$Y$29="Baja",'Mapa final'!$AA$29="Moderado"),CONCATENATE("R5C",'Mapa final'!$O$29),"")</f>
        <v/>
      </c>
      <c r="W40" s="69" t="str">
        <f>IF(AND('Mapa final'!$Y$30="Baja",'Mapa final'!$AA$30="Moderado"),CONCATENATE("R5C",'Mapa final'!$O$30),"")</f>
        <v/>
      </c>
      <c r="X40" s="69" t="str">
        <f>IF(AND('Mapa final'!$Y$31="Baja",'Mapa final'!$AA$31="Moderado"),CONCATENATE("R5C",'Mapa final'!$O$31),"")</f>
        <v/>
      </c>
      <c r="Y40" s="69" t="str">
        <f>IF(AND('Mapa final'!$Y$32="Baja",'Mapa final'!$AA$32="Moderado"),CONCATENATE("R5C",'Mapa final'!$O$32),"")</f>
        <v/>
      </c>
      <c r="Z40" s="69" t="str">
        <f>IF(AND('Mapa final'!$Y$33="Baja",'Mapa final'!$AA$33="Moderado"),CONCATENATE("R5C",'Mapa final'!$O$33),"")</f>
        <v/>
      </c>
      <c r="AA40" s="70" t="str">
        <f>IF(AND('Mapa final'!$Y$34="Baja",'Mapa final'!$AA$34="Moderado"),CONCATENATE("R5C",'Mapa final'!$O$34),"")</f>
        <v/>
      </c>
      <c r="AB40" s="52" t="str">
        <f>IF(AND('Mapa final'!$Y$29="Baja",'Mapa final'!$AA$29="Mayor"),CONCATENATE("R5C",'Mapa final'!$O$29),"")</f>
        <v/>
      </c>
      <c r="AC40" s="53" t="str">
        <f>IF(AND('Mapa final'!$Y$30="Baja",'Mapa final'!$AA$30="Mayor"),CONCATENATE("R5C",'Mapa final'!$O$30),"")</f>
        <v/>
      </c>
      <c r="AD40" s="58" t="str">
        <f>IF(AND('Mapa final'!$Y$31="Baja",'Mapa final'!$AA$31="Mayor"),CONCATENATE("R5C",'Mapa final'!$O$31),"")</f>
        <v/>
      </c>
      <c r="AE40" s="58" t="str">
        <f>IF(AND('Mapa final'!$Y$32="Baja",'Mapa final'!$AA$32="Mayor"),CONCATENATE("R5C",'Mapa final'!$O$32),"")</f>
        <v/>
      </c>
      <c r="AF40" s="58" t="str">
        <f>IF(AND('Mapa final'!$Y$33="Baja",'Mapa final'!$AA$33="Mayor"),CONCATENATE("R5C",'Mapa final'!$O$33),"")</f>
        <v/>
      </c>
      <c r="AG40" s="54" t="str">
        <f>IF(AND('Mapa final'!$Y$34="Baja",'Mapa final'!$AA$34="Mayor"),CONCATENATE("R5C",'Mapa final'!$O$34),"")</f>
        <v/>
      </c>
      <c r="AH40" s="55" t="str">
        <f>IF(AND('Mapa final'!$Y$29="Baja",'Mapa final'!$AA$29="Catastrófico"),CONCATENATE("R5C",'Mapa final'!$O$29),"")</f>
        <v/>
      </c>
      <c r="AI40" s="56" t="str">
        <f>IF(AND('Mapa final'!$Y$30="Baja",'Mapa final'!$AA$30="Catastrófico"),CONCATENATE("R5C",'Mapa final'!$O$30),"")</f>
        <v/>
      </c>
      <c r="AJ40" s="56" t="str">
        <f>IF(AND('Mapa final'!$Y$31="Baja",'Mapa final'!$AA$31="Catastrófico"),CONCATENATE("R5C",'Mapa final'!$O$31),"")</f>
        <v/>
      </c>
      <c r="AK40" s="56" t="str">
        <f>IF(AND('Mapa final'!$Y$32="Baja",'Mapa final'!$AA$32="Catastrófico"),CONCATENATE("R5C",'Mapa final'!$O$32),"")</f>
        <v/>
      </c>
      <c r="AL40" s="56" t="str">
        <f>IF(AND('Mapa final'!$Y$33="Baja",'Mapa final'!$AA$33="Catastrófico"),CONCATENATE("R5C",'Mapa final'!$O$33),"")</f>
        <v/>
      </c>
      <c r="AM40" s="57" t="str">
        <f>IF(AND('Mapa final'!$Y$34="Baja",'Mapa final'!$AA$34="Catastrófico"),CONCATENATE("R5C",'Mapa final'!$O$34),"")</f>
        <v/>
      </c>
      <c r="AN40" s="84"/>
      <c r="AO40" s="372"/>
      <c r="AP40" s="373"/>
      <c r="AQ40" s="373"/>
      <c r="AR40" s="373"/>
      <c r="AS40" s="373"/>
      <c r="AT40" s="37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250"/>
      <c r="C41" s="250"/>
      <c r="D41" s="251"/>
      <c r="E41" s="351"/>
      <c r="F41" s="352"/>
      <c r="G41" s="352"/>
      <c r="H41" s="352"/>
      <c r="I41" s="350"/>
      <c r="J41" s="77" t="str">
        <f>IF(AND('Mapa final'!$Y$35="Baja",'Mapa final'!$AA$35="Leve"),CONCATENATE("R6C",'Mapa final'!$O$35),"")</f>
        <v/>
      </c>
      <c r="K41" s="78" t="str">
        <f>IF(AND('Mapa final'!$Y$36="Baja",'Mapa final'!$AA$36="Leve"),CONCATENATE("R6C",'Mapa final'!$O$36),"")</f>
        <v/>
      </c>
      <c r="L41" s="78" t="str">
        <f>IF(AND('Mapa final'!$Y$37="Baja",'Mapa final'!$AA$37="Leve"),CONCATENATE("R6C",'Mapa final'!$O$37),"")</f>
        <v/>
      </c>
      <c r="M41" s="78" t="str">
        <f>IF(AND('Mapa final'!$Y$38="Baja",'Mapa final'!$AA$38="Leve"),CONCATENATE("R6C",'Mapa final'!$O$38),"")</f>
        <v/>
      </c>
      <c r="N41" s="78" t="str">
        <f>IF(AND('Mapa final'!$Y$39="Baja",'Mapa final'!$AA$39="Leve"),CONCATENATE("R6C",'Mapa final'!$O$39),"")</f>
        <v/>
      </c>
      <c r="O41" s="79" t="str">
        <f>IF(AND('Mapa final'!$Y$40="Baja",'Mapa final'!$AA$40="Leve"),CONCATENATE("R6C",'Mapa final'!$O$40),"")</f>
        <v/>
      </c>
      <c r="P41" s="68" t="str">
        <f>IF(AND('Mapa final'!$Y$35="Baja",'Mapa final'!$AA$35="Menor"),CONCATENATE("R6C",'Mapa final'!$O$35),"")</f>
        <v/>
      </c>
      <c r="Q41" s="69" t="str">
        <f>IF(AND('Mapa final'!$Y$36="Baja",'Mapa final'!$AA$36="Menor"),CONCATENATE("R6C",'Mapa final'!$O$36),"")</f>
        <v/>
      </c>
      <c r="R41" s="69" t="str">
        <f>IF(AND('Mapa final'!$Y$37="Baja",'Mapa final'!$AA$37="Menor"),CONCATENATE("R6C",'Mapa final'!$O$37),"")</f>
        <v/>
      </c>
      <c r="S41" s="69" t="str">
        <f>IF(AND('Mapa final'!$Y$38="Baja",'Mapa final'!$AA$38="Menor"),CONCATENATE("R6C",'Mapa final'!$O$38),"")</f>
        <v/>
      </c>
      <c r="T41" s="69" t="str">
        <f>IF(AND('Mapa final'!$Y$39="Baja",'Mapa final'!$AA$39="Menor"),CONCATENATE("R6C",'Mapa final'!$O$39),"")</f>
        <v/>
      </c>
      <c r="U41" s="70" t="str">
        <f>IF(AND('Mapa final'!$Y$40="Baja",'Mapa final'!$AA$40="Menor"),CONCATENATE("R6C",'Mapa final'!$O$40),"")</f>
        <v/>
      </c>
      <c r="V41" s="68" t="str">
        <f>IF(AND('Mapa final'!$Y$35="Baja",'Mapa final'!$AA$35="Moderado"),CONCATENATE("R6C",'Mapa final'!$O$35),"")</f>
        <v/>
      </c>
      <c r="W41" s="69" t="str">
        <f>IF(AND('Mapa final'!$Y$36="Baja",'Mapa final'!$AA$36="Moderado"),CONCATENATE("R6C",'Mapa final'!$O$36),"")</f>
        <v/>
      </c>
      <c r="X41" s="69" t="str">
        <f>IF(AND('Mapa final'!$Y$37="Baja",'Mapa final'!$AA$37="Moderado"),CONCATENATE("R6C",'Mapa final'!$O$37),"")</f>
        <v/>
      </c>
      <c r="Y41" s="69" t="str">
        <f>IF(AND('Mapa final'!$Y$38="Baja",'Mapa final'!$AA$38="Moderado"),CONCATENATE("R6C",'Mapa final'!$O$38),"")</f>
        <v/>
      </c>
      <c r="Z41" s="69" t="str">
        <f>IF(AND('Mapa final'!$Y$39="Baja",'Mapa final'!$AA$39="Moderado"),CONCATENATE("R6C",'Mapa final'!$O$39),"")</f>
        <v/>
      </c>
      <c r="AA41" s="70" t="str">
        <f>IF(AND('Mapa final'!$Y$40="Baja",'Mapa final'!$AA$40="Moderado"),CONCATENATE("R6C",'Mapa final'!$O$40),"")</f>
        <v/>
      </c>
      <c r="AB41" s="52" t="str">
        <f>IF(AND('Mapa final'!$Y$35="Baja",'Mapa final'!$AA$35="Mayor"),CONCATENATE("R6C",'Mapa final'!$O$35),"")</f>
        <v/>
      </c>
      <c r="AC41" s="53" t="str">
        <f>IF(AND('Mapa final'!$Y$36="Baja",'Mapa final'!$AA$36="Mayor"),CONCATENATE("R6C",'Mapa final'!$O$36),"")</f>
        <v/>
      </c>
      <c r="AD41" s="58" t="str">
        <f>IF(AND('Mapa final'!$Y$37="Baja",'Mapa final'!$AA$37="Mayor"),CONCATENATE("R6C",'Mapa final'!$O$37),"")</f>
        <v/>
      </c>
      <c r="AE41" s="58" t="str">
        <f>IF(AND('Mapa final'!$Y$38="Baja",'Mapa final'!$AA$38="Mayor"),CONCATENATE("R6C",'Mapa final'!$O$38),"")</f>
        <v/>
      </c>
      <c r="AF41" s="58" t="str">
        <f>IF(AND('Mapa final'!$Y$39="Baja",'Mapa final'!$AA$39="Mayor"),CONCATENATE("R6C",'Mapa final'!$O$39),"")</f>
        <v/>
      </c>
      <c r="AG41" s="54" t="str">
        <f>IF(AND('Mapa final'!$Y$40="Baja",'Mapa final'!$AA$40="Mayor"),CONCATENATE("R6C",'Mapa final'!$O$40),"")</f>
        <v/>
      </c>
      <c r="AH41" s="55" t="str">
        <f>IF(AND('Mapa final'!$Y$35="Baja",'Mapa final'!$AA$35="Catastrófico"),CONCATENATE("R6C",'Mapa final'!$O$35),"")</f>
        <v/>
      </c>
      <c r="AI41" s="56" t="str">
        <f>IF(AND('Mapa final'!$Y$36="Baja",'Mapa final'!$AA$36="Catastrófico"),CONCATENATE("R6C",'Mapa final'!$O$36),"")</f>
        <v/>
      </c>
      <c r="AJ41" s="56" t="str">
        <f>IF(AND('Mapa final'!$Y$37="Baja",'Mapa final'!$AA$37="Catastrófico"),CONCATENATE("R6C",'Mapa final'!$O$37),"")</f>
        <v/>
      </c>
      <c r="AK41" s="56" t="str">
        <f>IF(AND('Mapa final'!$Y$38="Baja",'Mapa final'!$AA$38="Catastrófico"),CONCATENATE("R6C",'Mapa final'!$O$38),"")</f>
        <v/>
      </c>
      <c r="AL41" s="56" t="str">
        <f>IF(AND('Mapa final'!$Y$39="Baja",'Mapa final'!$AA$39="Catastrófico"),CONCATENATE("R6C",'Mapa final'!$O$39),"")</f>
        <v/>
      </c>
      <c r="AM41" s="57" t="str">
        <f>IF(AND('Mapa final'!$Y$40="Baja",'Mapa final'!$AA$40="Catastrófico"),CONCATENATE("R6C",'Mapa final'!$O$40),"")</f>
        <v/>
      </c>
      <c r="AN41" s="84"/>
      <c r="AO41" s="372"/>
      <c r="AP41" s="373"/>
      <c r="AQ41" s="373"/>
      <c r="AR41" s="373"/>
      <c r="AS41" s="373"/>
      <c r="AT41" s="37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250"/>
      <c r="C42" s="250"/>
      <c r="D42" s="251"/>
      <c r="E42" s="351"/>
      <c r="F42" s="352"/>
      <c r="G42" s="352"/>
      <c r="H42" s="352"/>
      <c r="I42" s="350"/>
      <c r="J42" s="77" t="str">
        <f>IF(AND('Mapa final'!$Y$41="Baja",'Mapa final'!$AA$41="Leve"),CONCATENATE("R7C",'Mapa final'!$O$41),"")</f>
        <v/>
      </c>
      <c r="K42" s="78" t="str">
        <f>IF(AND('Mapa final'!$Y$42="Baja",'Mapa final'!$AA$42="Leve"),CONCATENATE("R7C",'Mapa final'!$O$42),"")</f>
        <v/>
      </c>
      <c r="L42" s="78" t="str">
        <f>IF(AND('Mapa final'!$Y$43="Baja",'Mapa final'!$AA$43="Leve"),CONCATENATE("R7C",'Mapa final'!$O$43),"")</f>
        <v/>
      </c>
      <c r="M42" s="78" t="str">
        <f>IF(AND('Mapa final'!$Y$44="Baja",'Mapa final'!$AA$44="Leve"),CONCATENATE("R7C",'Mapa final'!$O$44),"")</f>
        <v/>
      </c>
      <c r="N42" s="78" t="str">
        <f>IF(AND('Mapa final'!$Y$45="Baja",'Mapa final'!$AA$45="Leve"),CONCATENATE("R7C",'Mapa final'!$O$45),"")</f>
        <v/>
      </c>
      <c r="O42" s="79" t="str">
        <f>IF(AND('Mapa final'!$Y$46="Baja",'Mapa final'!$AA$46="Leve"),CONCATENATE("R7C",'Mapa final'!$O$46),"")</f>
        <v/>
      </c>
      <c r="P42" s="68" t="str">
        <f>IF(AND('Mapa final'!$Y$41="Baja",'Mapa final'!$AA$41="Menor"),CONCATENATE("R7C",'Mapa final'!$O$41),"")</f>
        <v/>
      </c>
      <c r="Q42" s="69" t="str">
        <f>IF(AND('Mapa final'!$Y$42="Baja",'Mapa final'!$AA$42="Menor"),CONCATENATE("R7C",'Mapa final'!$O$42),"")</f>
        <v/>
      </c>
      <c r="R42" s="69" t="str">
        <f>IF(AND('Mapa final'!$Y$43="Baja",'Mapa final'!$AA$43="Menor"),CONCATENATE("R7C",'Mapa final'!$O$43),"")</f>
        <v/>
      </c>
      <c r="S42" s="69" t="str">
        <f>IF(AND('Mapa final'!$Y$44="Baja",'Mapa final'!$AA$44="Menor"),CONCATENATE("R7C",'Mapa final'!$O$44),"")</f>
        <v/>
      </c>
      <c r="T42" s="69" t="str">
        <f>IF(AND('Mapa final'!$Y$45="Baja",'Mapa final'!$AA$45="Menor"),CONCATENATE("R7C",'Mapa final'!$O$45),"")</f>
        <v/>
      </c>
      <c r="U42" s="70" t="str">
        <f>IF(AND('Mapa final'!$Y$46="Baja",'Mapa final'!$AA$46="Menor"),CONCATENATE("R7C",'Mapa final'!$O$46),"")</f>
        <v/>
      </c>
      <c r="V42" s="68" t="str">
        <f>IF(AND('Mapa final'!$Y$41="Baja",'Mapa final'!$AA$41="Moderado"),CONCATENATE("R7C",'Mapa final'!$O$41),"")</f>
        <v/>
      </c>
      <c r="W42" s="69" t="str">
        <f>IF(AND('Mapa final'!$Y$42="Baja",'Mapa final'!$AA$42="Moderado"),CONCATENATE("R7C",'Mapa final'!$O$42),"")</f>
        <v/>
      </c>
      <c r="X42" s="69" t="str">
        <f>IF(AND('Mapa final'!$Y$43="Baja",'Mapa final'!$AA$43="Moderado"),CONCATENATE("R7C",'Mapa final'!$O$43),"")</f>
        <v/>
      </c>
      <c r="Y42" s="69" t="str">
        <f>IF(AND('Mapa final'!$Y$44="Baja",'Mapa final'!$AA$44="Moderado"),CONCATENATE("R7C",'Mapa final'!$O$44),"")</f>
        <v/>
      </c>
      <c r="Z42" s="69" t="str">
        <f>IF(AND('Mapa final'!$Y$45="Baja",'Mapa final'!$AA$45="Moderado"),CONCATENATE("R7C",'Mapa final'!$O$45),"")</f>
        <v/>
      </c>
      <c r="AA42" s="70" t="str">
        <f>IF(AND('Mapa final'!$Y$46="Baja",'Mapa final'!$AA$46="Moderado"),CONCATENATE("R7C",'Mapa final'!$O$46),"")</f>
        <v/>
      </c>
      <c r="AB42" s="52" t="str">
        <f>IF(AND('Mapa final'!$Y$41="Baja",'Mapa final'!$AA$41="Mayor"),CONCATENATE("R7C",'Mapa final'!$O$41),"")</f>
        <v/>
      </c>
      <c r="AC42" s="53" t="str">
        <f>IF(AND('Mapa final'!$Y$42="Baja",'Mapa final'!$AA$42="Mayor"),CONCATENATE("R7C",'Mapa final'!$O$42),"")</f>
        <v/>
      </c>
      <c r="AD42" s="58" t="str">
        <f>IF(AND('Mapa final'!$Y$43="Baja",'Mapa final'!$AA$43="Mayor"),CONCATENATE("R7C",'Mapa final'!$O$43),"")</f>
        <v/>
      </c>
      <c r="AE42" s="58" t="str">
        <f>IF(AND('Mapa final'!$Y$44="Baja",'Mapa final'!$AA$44="Mayor"),CONCATENATE("R7C",'Mapa final'!$O$44),"")</f>
        <v/>
      </c>
      <c r="AF42" s="58" t="str">
        <f>IF(AND('Mapa final'!$Y$45="Baja",'Mapa final'!$AA$45="Mayor"),CONCATENATE("R7C",'Mapa final'!$O$45),"")</f>
        <v/>
      </c>
      <c r="AG42" s="54" t="str">
        <f>IF(AND('Mapa final'!$Y$46="Baja",'Mapa final'!$AA$46="Mayor"),CONCATENATE("R7C",'Mapa final'!$O$46),"")</f>
        <v/>
      </c>
      <c r="AH42" s="55" t="str">
        <f>IF(AND('Mapa final'!$Y$41="Baja",'Mapa final'!$AA$41="Catastrófico"),CONCATENATE("R7C",'Mapa final'!$O$41),"")</f>
        <v/>
      </c>
      <c r="AI42" s="56" t="str">
        <f>IF(AND('Mapa final'!$Y$42="Baja",'Mapa final'!$AA$42="Catastrófico"),CONCATENATE("R7C",'Mapa final'!$O$42),"")</f>
        <v/>
      </c>
      <c r="AJ42" s="56" t="str">
        <f>IF(AND('Mapa final'!$Y$43="Baja",'Mapa final'!$AA$43="Catastrófico"),CONCATENATE("R7C",'Mapa final'!$O$43),"")</f>
        <v/>
      </c>
      <c r="AK42" s="56" t="str">
        <f>IF(AND('Mapa final'!$Y$44="Baja",'Mapa final'!$AA$44="Catastrófico"),CONCATENATE("R7C",'Mapa final'!$O$44),"")</f>
        <v/>
      </c>
      <c r="AL42" s="56" t="str">
        <f>IF(AND('Mapa final'!$Y$45="Baja",'Mapa final'!$AA$45="Catastrófico"),CONCATENATE("R7C",'Mapa final'!$O$45),"")</f>
        <v/>
      </c>
      <c r="AM42" s="57" t="str">
        <f>IF(AND('Mapa final'!$Y$46="Baja",'Mapa final'!$AA$46="Catastrófico"),CONCATENATE("R7C",'Mapa final'!$O$46),"")</f>
        <v/>
      </c>
      <c r="AN42" s="84"/>
      <c r="AO42" s="372"/>
      <c r="AP42" s="373"/>
      <c r="AQ42" s="373"/>
      <c r="AR42" s="373"/>
      <c r="AS42" s="373"/>
      <c r="AT42" s="37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250"/>
      <c r="C43" s="250"/>
      <c r="D43" s="251"/>
      <c r="E43" s="351"/>
      <c r="F43" s="352"/>
      <c r="G43" s="352"/>
      <c r="H43" s="352"/>
      <c r="I43" s="350"/>
      <c r="J43" s="77" t="str">
        <f>IF(AND('Mapa final'!$Y$47="Baja",'Mapa final'!$AA$47="Leve"),CONCATENATE("R8C",'Mapa final'!$O$47),"")</f>
        <v/>
      </c>
      <c r="K43" s="78" t="str">
        <f>IF(AND('Mapa final'!$Y$48="Baja",'Mapa final'!$AA$48="Leve"),CONCATENATE("R8C",'Mapa final'!$O$48),"")</f>
        <v/>
      </c>
      <c r="L43" s="78" t="str">
        <f>IF(AND('Mapa final'!$Y$49="Baja",'Mapa final'!$AA$49="Leve"),CONCATENATE("R8C",'Mapa final'!$O$49),"")</f>
        <v/>
      </c>
      <c r="M43" s="78" t="str">
        <f>IF(AND('Mapa final'!$Y$50="Baja",'Mapa final'!$AA$50="Leve"),CONCATENATE("R8C",'Mapa final'!$O$50),"")</f>
        <v/>
      </c>
      <c r="N43" s="78" t="str">
        <f>IF(AND('Mapa final'!$Y$51="Baja",'Mapa final'!$AA$51="Leve"),CONCATENATE("R8C",'Mapa final'!$O$51),"")</f>
        <v/>
      </c>
      <c r="O43" s="79" t="str">
        <f>IF(AND('Mapa final'!$Y$52="Baja",'Mapa final'!$AA$52="Leve"),CONCATENATE("R8C",'Mapa final'!$O$52),"")</f>
        <v/>
      </c>
      <c r="P43" s="68" t="str">
        <f>IF(AND('Mapa final'!$Y$47="Baja",'Mapa final'!$AA$47="Menor"),CONCATENATE("R8C",'Mapa final'!$O$47),"")</f>
        <v/>
      </c>
      <c r="Q43" s="69" t="str">
        <f>IF(AND('Mapa final'!$Y$48="Baja",'Mapa final'!$AA$48="Menor"),CONCATENATE("R8C",'Mapa final'!$O$48),"")</f>
        <v/>
      </c>
      <c r="R43" s="69" t="str">
        <f>IF(AND('Mapa final'!$Y$49="Baja",'Mapa final'!$AA$49="Menor"),CONCATENATE("R8C",'Mapa final'!$O$49),"")</f>
        <v/>
      </c>
      <c r="S43" s="69" t="str">
        <f>IF(AND('Mapa final'!$Y$50="Baja",'Mapa final'!$AA$50="Menor"),CONCATENATE("R8C",'Mapa final'!$O$50),"")</f>
        <v/>
      </c>
      <c r="T43" s="69" t="str">
        <f>IF(AND('Mapa final'!$Y$51="Baja",'Mapa final'!$AA$51="Menor"),CONCATENATE("R8C",'Mapa final'!$O$51),"")</f>
        <v/>
      </c>
      <c r="U43" s="70" t="str">
        <f>IF(AND('Mapa final'!$Y$52="Baja",'Mapa final'!$AA$52="Menor"),CONCATENATE("R8C",'Mapa final'!$O$52),"")</f>
        <v/>
      </c>
      <c r="V43" s="68" t="str">
        <f>IF(AND('Mapa final'!$Y$47="Baja",'Mapa final'!$AA$47="Moderado"),CONCATENATE("R8C",'Mapa final'!$O$47),"")</f>
        <v/>
      </c>
      <c r="W43" s="69" t="str">
        <f>IF(AND('Mapa final'!$Y$48="Baja",'Mapa final'!$AA$48="Moderado"),CONCATENATE("R8C",'Mapa final'!$O$48),"")</f>
        <v/>
      </c>
      <c r="X43" s="69" t="str">
        <f>IF(AND('Mapa final'!$Y$49="Baja",'Mapa final'!$AA$49="Moderado"),CONCATENATE("R8C",'Mapa final'!$O$49),"")</f>
        <v/>
      </c>
      <c r="Y43" s="69" t="str">
        <f>IF(AND('Mapa final'!$Y$50="Baja",'Mapa final'!$AA$50="Moderado"),CONCATENATE("R8C",'Mapa final'!$O$50),"")</f>
        <v/>
      </c>
      <c r="Z43" s="69" t="str">
        <f>IF(AND('Mapa final'!$Y$51="Baja",'Mapa final'!$AA$51="Moderado"),CONCATENATE("R8C",'Mapa final'!$O$51),"")</f>
        <v/>
      </c>
      <c r="AA43" s="70" t="str">
        <f>IF(AND('Mapa final'!$Y$52="Baja",'Mapa final'!$AA$52="Moderado"),CONCATENATE("R8C",'Mapa final'!$O$52),"")</f>
        <v/>
      </c>
      <c r="AB43" s="52" t="str">
        <f>IF(AND('Mapa final'!$Y$47="Baja",'Mapa final'!$AA$47="Mayor"),CONCATENATE("R8C",'Mapa final'!$O$47),"")</f>
        <v/>
      </c>
      <c r="AC43" s="53" t="str">
        <f>IF(AND('Mapa final'!$Y$48="Baja",'Mapa final'!$AA$48="Mayor"),CONCATENATE("R8C",'Mapa final'!$O$48),"")</f>
        <v/>
      </c>
      <c r="AD43" s="58" t="str">
        <f>IF(AND('Mapa final'!$Y$49="Baja",'Mapa final'!$AA$49="Mayor"),CONCATENATE("R8C",'Mapa final'!$O$49),"")</f>
        <v/>
      </c>
      <c r="AE43" s="58" t="str">
        <f>IF(AND('Mapa final'!$Y$50="Baja",'Mapa final'!$AA$50="Mayor"),CONCATENATE("R8C",'Mapa final'!$O$50),"")</f>
        <v/>
      </c>
      <c r="AF43" s="58" t="str">
        <f>IF(AND('Mapa final'!$Y$51="Baja",'Mapa final'!$AA$51="Mayor"),CONCATENATE("R8C",'Mapa final'!$O$51),"")</f>
        <v/>
      </c>
      <c r="AG43" s="54" t="str">
        <f>IF(AND('Mapa final'!$Y$52="Baja",'Mapa final'!$AA$52="Mayor"),CONCATENATE("R8C",'Mapa final'!$O$52),"")</f>
        <v/>
      </c>
      <c r="AH43" s="55" t="str">
        <f>IF(AND('Mapa final'!$Y$47="Baja",'Mapa final'!$AA$47="Catastrófico"),CONCATENATE("R8C",'Mapa final'!$O$47),"")</f>
        <v/>
      </c>
      <c r="AI43" s="56" t="str">
        <f>IF(AND('Mapa final'!$Y$48="Baja",'Mapa final'!$AA$48="Catastrófico"),CONCATENATE("R8C",'Mapa final'!$O$48),"")</f>
        <v/>
      </c>
      <c r="AJ43" s="56" t="str">
        <f>IF(AND('Mapa final'!$Y$49="Baja",'Mapa final'!$AA$49="Catastrófico"),CONCATENATE("R8C",'Mapa final'!$O$49),"")</f>
        <v/>
      </c>
      <c r="AK43" s="56" t="str">
        <f>IF(AND('Mapa final'!$Y$50="Baja",'Mapa final'!$AA$50="Catastrófico"),CONCATENATE("R8C",'Mapa final'!$O$50),"")</f>
        <v/>
      </c>
      <c r="AL43" s="56" t="str">
        <f>IF(AND('Mapa final'!$Y$51="Baja",'Mapa final'!$AA$51="Catastrófico"),CONCATENATE("R8C",'Mapa final'!$O$51),"")</f>
        <v/>
      </c>
      <c r="AM43" s="57" t="str">
        <f>IF(AND('Mapa final'!$Y$52="Baja",'Mapa final'!$AA$52="Catastrófico"),CONCATENATE("R8C",'Mapa final'!$O$52),"")</f>
        <v/>
      </c>
      <c r="AN43" s="84"/>
      <c r="AO43" s="372"/>
      <c r="AP43" s="373"/>
      <c r="AQ43" s="373"/>
      <c r="AR43" s="373"/>
      <c r="AS43" s="373"/>
      <c r="AT43" s="37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250"/>
      <c r="C44" s="250"/>
      <c r="D44" s="251"/>
      <c r="E44" s="351"/>
      <c r="F44" s="352"/>
      <c r="G44" s="352"/>
      <c r="H44" s="352"/>
      <c r="I44" s="350"/>
      <c r="J44" s="77" t="str">
        <f>IF(AND('Mapa final'!$Y$53="Baja",'Mapa final'!$AA$53="Leve"),CONCATENATE("R9C",'Mapa final'!$O$53),"")</f>
        <v/>
      </c>
      <c r="K44" s="78" t="str">
        <f>IF(AND('Mapa final'!$Y$54="Baja",'Mapa final'!$AA$54="Leve"),CONCATENATE("R9C",'Mapa final'!$O$54),"")</f>
        <v/>
      </c>
      <c r="L44" s="78" t="str">
        <f>IF(AND('Mapa final'!$Y$55="Baja",'Mapa final'!$AA$55="Leve"),CONCATENATE("R9C",'Mapa final'!$O$55),"")</f>
        <v/>
      </c>
      <c r="M44" s="78" t="str">
        <f>IF(AND('Mapa final'!$Y$56="Baja",'Mapa final'!$AA$56="Leve"),CONCATENATE("R9C",'Mapa final'!$O$56),"")</f>
        <v/>
      </c>
      <c r="N44" s="78" t="str">
        <f>IF(AND('Mapa final'!$Y$57="Baja",'Mapa final'!$AA$57="Leve"),CONCATENATE("R9C",'Mapa final'!$O$57),"")</f>
        <v/>
      </c>
      <c r="O44" s="79" t="str">
        <f>IF(AND('Mapa final'!$Y$58="Baja",'Mapa final'!$AA$58="Leve"),CONCATENATE("R9C",'Mapa final'!$O$58),"")</f>
        <v/>
      </c>
      <c r="P44" s="68" t="str">
        <f>IF(AND('Mapa final'!$Y$53="Baja",'Mapa final'!$AA$53="Menor"),CONCATENATE("R9C",'Mapa final'!$O$53),"")</f>
        <v/>
      </c>
      <c r="Q44" s="69" t="str">
        <f>IF(AND('Mapa final'!$Y$54="Baja",'Mapa final'!$AA$54="Menor"),CONCATENATE("R9C",'Mapa final'!$O$54),"")</f>
        <v/>
      </c>
      <c r="R44" s="69" t="str">
        <f>IF(AND('Mapa final'!$Y$55="Baja",'Mapa final'!$AA$55="Menor"),CONCATENATE("R9C",'Mapa final'!$O$55),"")</f>
        <v/>
      </c>
      <c r="S44" s="69" t="str">
        <f>IF(AND('Mapa final'!$Y$56="Baja",'Mapa final'!$AA$56="Menor"),CONCATENATE("R9C",'Mapa final'!$O$56),"")</f>
        <v/>
      </c>
      <c r="T44" s="69" t="str">
        <f>IF(AND('Mapa final'!$Y$57="Baja",'Mapa final'!$AA$57="Menor"),CONCATENATE("R9C",'Mapa final'!$O$57),"")</f>
        <v/>
      </c>
      <c r="U44" s="70" t="str">
        <f>IF(AND('Mapa final'!$Y$58="Baja",'Mapa final'!$AA$58="Menor"),CONCATENATE("R9C",'Mapa final'!$O$58),"")</f>
        <v/>
      </c>
      <c r="V44" s="68" t="str">
        <f>IF(AND('Mapa final'!$Y$53="Baja",'Mapa final'!$AA$53="Moderado"),CONCATENATE("R9C",'Mapa final'!$O$53),"")</f>
        <v/>
      </c>
      <c r="W44" s="69" t="str">
        <f>IF(AND('Mapa final'!$Y$54="Baja",'Mapa final'!$AA$54="Moderado"),CONCATENATE("R9C",'Mapa final'!$O$54),"")</f>
        <v/>
      </c>
      <c r="X44" s="69" t="str">
        <f>IF(AND('Mapa final'!$Y$55="Baja",'Mapa final'!$AA$55="Moderado"),CONCATENATE("R9C",'Mapa final'!$O$55),"")</f>
        <v/>
      </c>
      <c r="Y44" s="69" t="str">
        <f>IF(AND('Mapa final'!$Y$56="Baja",'Mapa final'!$AA$56="Moderado"),CONCATENATE("R9C",'Mapa final'!$O$56),"")</f>
        <v/>
      </c>
      <c r="Z44" s="69" t="str">
        <f>IF(AND('Mapa final'!$Y$57="Baja",'Mapa final'!$AA$57="Moderado"),CONCATENATE("R9C",'Mapa final'!$O$57),"")</f>
        <v/>
      </c>
      <c r="AA44" s="70" t="str">
        <f>IF(AND('Mapa final'!$Y$58="Baja",'Mapa final'!$AA$58="Moderado"),CONCATENATE("R9C",'Mapa final'!$O$58),"")</f>
        <v/>
      </c>
      <c r="AB44" s="52" t="str">
        <f>IF(AND('Mapa final'!$Y$53="Baja",'Mapa final'!$AA$53="Mayor"),CONCATENATE("R9C",'Mapa final'!$O$53),"")</f>
        <v/>
      </c>
      <c r="AC44" s="53" t="str">
        <f>IF(AND('Mapa final'!$Y$54="Baja",'Mapa final'!$AA$54="Mayor"),CONCATENATE("R9C",'Mapa final'!$O$54),"")</f>
        <v/>
      </c>
      <c r="AD44" s="58" t="str">
        <f>IF(AND('Mapa final'!$Y$55="Baja",'Mapa final'!$AA$55="Mayor"),CONCATENATE("R9C",'Mapa final'!$O$55),"")</f>
        <v/>
      </c>
      <c r="AE44" s="58" t="str">
        <f>IF(AND('Mapa final'!$Y$56="Baja",'Mapa final'!$AA$56="Mayor"),CONCATENATE("R9C",'Mapa final'!$O$56),"")</f>
        <v/>
      </c>
      <c r="AF44" s="58" t="str">
        <f>IF(AND('Mapa final'!$Y$57="Baja",'Mapa final'!$AA$57="Mayor"),CONCATENATE("R9C",'Mapa final'!$O$57),"")</f>
        <v/>
      </c>
      <c r="AG44" s="54" t="str">
        <f>IF(AND('Mapa final'!$Y$58="Baja",'Mapa final'!$AA$58="Mayor"),CONCATENATE("R9C",'Mapa final'!$O$58),"")</f>
        <v/>
      </c>
      <c r="AH44" s="55" t="str">
        <f>IF(AND('Mapa final'!$Y$53="Baja",'Mapa final'!$AA$53="Catastrófico"),CONCATENATE("R9C",'Mapa final'!$O$53),"")</f>
        <v/>
      </c>
      <c r="AI44" s="56" t="str">
        <f>IF(AND('Mapa final'!$Y$54="Baja",'Mapa final'!$AA$54="Catastrófico"),CONCATENATE("R9C",'Mapa final'!$O$54),"")</f>
        <v/>
      </c>
      <c r="AJ44" s="56" t="str">
        <f>IF(AND('Mapa final'!$Y$55="Baja",'Mapa final'!$AA$55="Catastrófico"),CONCATENATE("R9C",'Mapa final'!$O$55),"")</f>
        <v/>
      </c>
      <c r="AK44" s="56" t="str">
        <f>IF(AND('Mapa final'!$Y$56="Baja",'Mapa final'!$AA$56="Catastrófico"),CONCATENATE("R9C",'Mapa final'!$O$56),"")</f>
        <v/>
      </c>
      <c r="AL44" s="56" t="str">
        <f>IF(AND('Mapa final'!$Y$57="Baja",'Mapa final'!$AA$57="Catastrófico"),CONCATENATE("R9C",'Mapa final'!$O$57),"")</f>
        <v/>
      </c>
      <c r="AM44" s="57" t="str">
        <f>IF(AND('Mapa final'!$Y$58="Baja",'Mapa final'!$AA$58="Catastrófico"),CONCATENATE("R9C",'Mapa final'!$O$58),"")</f>
        <v/>
      </c>
      <c r="AN44" s="84"/>
      <c r="AO44" s="372"/>
      <c r="AP44" s="373"/>
      <c r="AQ44" s="373"/>
      <c r="AR44" s="373"/>
      <c r="AS44" s="373"/>
      <c r="AT44" s="37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250"/>
      <c r="C45" s="250"/>
      <c r="D45" s="251"/>
      <c r="E45" s="353"/>
      <c r="F45" s="354"/>
      <c r="G45" s="354"/>
      <c r="H45" s="354"/>
      <c r="I45" s="354"/>
      <c r="J45" s="80" t="str">
        <f>IF(AND('Mapa final'!$Y$59="Baja",'Mapa final'!$AA$59="Leve"),CONCATENATE("R10C",'Mapa final'!$O$59),"")</f>
        <v/>
      </c>
      <c r="K45" s="81" t="str">
        <f>IF(AND('Mapa final'!$Y$60="Baja",'Mapa final'!$AA$60="Leve"),CONCATENATE("R10C",'Mapa final'!$O$60),"")</f>
        <v/>
      </c>
      <c r="L45" s="81" t="str">
        <f>IF(AND('Mapa final'!$Y$61="Baja",'Mapa final'!$AA$61="Leve"),CONCATENATE("R10C",'Mapa final'!$O$61),"")</f>
        <v/>
      </c>
      <c r="M45" s="81" t="str">
        <f>IF(AND('Mapa final'!$Y$62="Baja",'Mapa final'!$AA$62="Leve"),CONCATENATE("R10C",'Mapa final'!$O$62),"")</f>
        <v/>
      </c>
      <c r="N45" s="81" t="str">
        <f>IF(AND('Mapa final'!$Y$63="Baja",'Mapa final'!$AA$63="Leve"),CONCATENATE("R10C",'Mapa final'!$O$63),"")</f>
        <v/>
      </c>
      <c r="O45" s="82" t="str">
        <f>IF(AND('Mapa final'!$Y$64="Baja",'Mapa final'!$AA$64="Leve"),CONCATENATE("R10C",'Mapa final'!$O$64),"")</f>
        <v/>
      </c>
      <c r="P45" s="68" t="str">
        <f>IF(AND('Mapa final'!$Y$59="Baja",'Mapa final'!$AA$59="Menor"),CONCATENATE("R10C",'Mapa final'!$O$59),"")</f>
        <v/>
      </c>
      <c r="Q45" s="69" t="str">
        <f>IF(AND('Mapa final'!$Y$60="Baja",'Mapa final'!$AA$60="Menor"),CONCATENATE("R10C",'Mapa final'!$O$60),"")</f>
        <v/>
      </c>
      <c r="R45" s="69" t="str">
        <f>IF(AND('Mapa final'!$Y$61="Baja",'Mapa final'!$AA$61="Menor"),CONCATENATE("R10C",'Mapa final'!$O$61),"")</f>
        <v/>
      </c>
      <c r="S45" s="69" t="str">
        <f>IF(AND('Mapa final'!$Y$62="Baja",'Mapa final'!$AA$62="Menor"),CONCATENATE("R10C",'Mapa final'!$O$62),"")</f>
        <v/>
      </c>
      <c r="T45" s="69" t="str">
        <f>IF(AND('Mapa final'!$Y$63="Baja",'Mapa final'!$AA$63="Menor"),CONCATENATE("R10C",'Mapa final'!$O$63),"")</f>
        <v/>
      </c>
      <c r="U45" s="70" t="str">
        <f>IF(AND('Mapa final'!$Y$64="Baja",'Mapa final'!$AA$64="Menor"),CONCATENATE("R10C",'Mapa final'!$O$64),"")</f>
        <v/>
      </c>
      <c r="V45" s="71" t="str">
        <f>IF(AND('Mapa final'!$Y$59="Baja",'Mapa final'!$AA$59="Moderado"),CONCATENATE("R10C",'Mapa final'!$O$59),"")</f>
        <v/>
      </c>
      <c r="W45" s="72" t="str">
        <f>IF(AND('Mapa final'!$Y$60="Baja",'Mapa final'!$AA$60="Moderado"),CONCATENATE("R10C",'Mapa final'!$O$60),"")</f>
        <v/>
      </c>
      <c r="X45" s="72" t="str">
        <f>IF(AND('Mapa final'!$Y$61="Baja",'Mapa final'!$AA$61="Moderado"),CONCATENATE("R10C",'Mapa final'!$O$61),"")</f>
        <v/>
      </c>
      <c r="Y45" s="72" t="str">
        <f>IF(AND('Mapa final'!$Y$62="Baja",'Mapa final'!$AA$62="Moderado"),CONCATENATE("R10C",'Mapa final'!$O$62),"")</f>
        <v/>
      </c>
      <c r="Z45" s="72" t="str">
        <f>IF(AND('Mapa final'!$Y$63="Baja",'Mapa final'!$AA$63="Moderado"),CONCATENATE("R10C",'Mapa final'!$O$63),"")</f>
        <v/>
      </c>
      <c r="AA45" s="73" t="str">
        <f>IF(AND('Mapa final'!$Y$64="Baja",'Mapa final'!$AA$64="Moderado"),CONCATENATE("R10C",'Mapa final'!$O$64),"")</f>
        <v/>
      </c>
      <c r="AB45" s="59" t="str">
        <f>IF(AND('Mapa final'!$Y$59="Baja",'Mapa final'!$AA$59="Mayor"),CONCATENATE("R10C",'Mapa final'!$O$59),"")</f>
        <v/>
      </c>
      <c r="AC45" s="60" t="str">
        <f>IF(AND('Mapa final'!$Y$60="Baja",'Mapa final'!$AA$60="Mayor"),CONCATENATE("R10C",'Mapa final'!$O$60),"")</f>
        <v/>
      </c>
      <c r="AD45" s="60" t="str">
        <f>IF(AND('Mapa final'!$Y$61="Baja",'Mapa final'!$AA$61="Mayor"),CONCATENATE("R10C",'Mapa final'!$O$61),"")</f>
        <v/>
      </c>
      <c r="AE45" s="60" t="str">
        <f>IF(AND('Mapa final'!$Y$62="Baja",'Mapa final'!$AA$62="Mayor"),CONCATENATE("R10C",'Mapa final'!$O$62),"")</f>
        <v/>
      </c>
      <c r="AF45" s="60" t="str">
        <f>IF(AND('Mapa final'!$Y$63="Baja",'Mapa final'!$AA$63="Mayor"),CONCATENATE("R10C",'Mapa final'!$O$63),"")</f>
        <v/>
      </c>
      <c r="AG45" s="61" t="str">
        <f>IF(AND('Mapa final'!$Y$64="Baja",'Mapa final'!$AA$64="Mayor"),CONCATENATE("R10C",'Mapa final'!$O$64),"")</f>
        <v/>
      </c>
      <c r="AH45" s="62" t="str">
        <f>IF(AND('Mapa final'!$Y$59="Baja",'Mapa final'!$AA$59="Catastrófico"),CONCATENATE("R10C",'Mapa final'!$O$59),"")</f>
        <v/>
      </c>
      <c r="AI45" s="63" t="str">
        <f>IF(AND('Mapa final'!$Y$60="Baja",'Mapa final'!$AA$60="Catastrófico"),CONCATENATE("R10C",'Mapa final'!$O$60),"")</f>
        <v/>
      </c>
      <c r="AJ45" s="63" t="str">
        <f>IF(AND('Mapa final'!$Y$61="Baja",'Mapa final'!$AA$61="Catastrófico"),CONCATENATE("R10C",'Mapa final'!$O$61),"")</f>
        <v/>
      </c>
      <c r="AK45" s="63" t="str">
        <f>IF(AND('Mapa final'!$Y$62="Baja",'Mapa final'!$AA$62="Catastrófico"),CONCATENATE("R10C",'Mapa final'!$O$62),"")</f>
        <v/>
      </c>
      <c r="AL45" s="63" t="str">
        <f>IF(AND('Mapa final'!$Y$63="Baja",'Mapa final'!$AA$63="Catastrófico"),CONCATENATE("R10C",'Mapa final'!$O$63),"")</f>
        <v/>
      </c>
      <c r="AM45" s="64" t="str">
        <f>IF(AND('Mapa final'!$Y$64="Baja",'Mapa final'!$AA$64="Catastrófico"),CONCATENATE("R10C",'Mapa final'!$O$64),"")</f>
        <v/>
      </c>
      <c r="AN45" s="84"/>
      <c r="AO45" s="375"/>
      <c r="AP45" s="376"/>
      <c r="AQ45" s="376"/>
      <c r="AR45" s="376"/>
      <c r="AS45" s="376"/>
      <c r="AT45" s="377"/>
    </row>
    <row r="46" spans="1:80" ht="46.5" customHeight="1" x14ac:dyDescent="0.6">
      <c r="A46" s="84"/>
      <c r="B46" s="250"/>
      <c r="C46" s="250"/>
      <c r="D46" s="251"/>
      <c r="E46" s="347" t="s">
        <v>113</v>
      </c>
      <c r="F46" s="348"/>
      <c r="G46" s="348"/>
      <c r="H46" s="348"/>
      <c r="I46" s="366"/>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250"/>
      <c r="C47" s="250"/>
      <c r="D47" s="251"/>
      <c r="E47" s="349"/>
      <c r="F47" s="350"/>
      <c r="G47" s="350"/>
      <c r="H47" s="350"/>
      <c r="I47" s="367"/>
      <c r="J47" s="77" t="str">
        <f>IF(AND('Mapa final'!$Y$11="Muy Baja",'Mapa final'!$AA$11="Leve"),CONCATENATE("R2C",'Mapa final'!$O$11),"")</f>
        <v/>
      </c>
      <c r="K47" s="78" t="str">
        <f>IF(AND('Mapa final'!$Y$12="Muy Baja",'Mapa final'!$AA$12="Leve"),CONCATENATE("R2C",'Mapa final'!$O$12),"")</f>
        <v/>
      </c>
      <c r="L47" s="78" t="str">
        <f>IF(AND('Mapa final'!$Y$13="Muy Baja",'Mapa final'!$AA$13="Leve"),CONCATENATE("R2C",'Mapa final'!$O$13),"")</f>
        <v/>
      </c>
      <c r="M47" s="78" t="str">
        <f>IF(AND('Mapa final'!$Y$14="Muy Baja",'Mapa final'!$AA$14="Leve"),CONCATENATE("R2C",'Mapa final'!$O$14),"")</f>
        <v/>
      </c>
      <c r="N47" s="78" t="str">
        <f>IF(AND('Mapa final'!$Y$15="Muy Baja",'Mapa final'!$AA$15="Leve"),CONCATENATE("R2C",'Mapa final'!$O$15),"")</f>
        <v/>
      </c>
      <c r="O47" s="79" t="str">
        <f>IF(AND('Mapa final'!$Y$16="Muy Baja",'Mapa final'!$AA$16="Leve"),CONCATENATE("R2C",'Mapa final'!$O$16),"")</f>
        <v/>
      </c>
      <c r="P47" s="77" t="str">
        <f>IF(AND('Mapa final'!$Y$11="Muy Baja",'Mapa final'!$AA$11="Menor"),CONCATENATE("R2C",'Mapa final'!$O$11),"")</f>
        <v/>
      </c>
      <c r="Q47" s="78" t="str">
        <f>IF(AND('Mapa final'!$Y$12="Muy Baja",'Mapa final'!$AA$12="Menor"),CONCATENATE("R2C",'Mapa final'!$O$12),"")</f>
        <v/>
      </c>
      <c r="R47" s="78" t="str">
        <f>IF(AND('Mapa final'!$Y$13="Muy Baja",'Mapa final'!$AA$13="Menor"),CONCATENATE("R2C",'Mapa final'!$O$13),"")</f>
        <v/>
      </c>
      <c r="S47" s="78" t="str">
        <f>IF(AND('Mapa final'!$Y$14="Muy Baja",'Mapa final'!$AA$14="Menor"),CONCATENATE("R2C",'Mapa final'!$O$14),"")</f>
        <v/>
      </c>
      <c r="T47" s="78" t="str">
        <f>IF(AND('Mapa final'!$Y$15="Muy Baja",'Mapa final'!$AA$15="Menor"),CONCATENATE("R2C",'Mapa final'!$O$15),"")</f>
        <v/>
      </c>
      <c r="U47" s="79" t="str">
        <f>IF(AND('Mapa final'!$Y$16="Muy Baja",'Mapa final'!$AA$16="Menor"),CONCATENATE("R2C",'Mapa final'!$O$16),"")</f>
        <v/>
      </c>
      <c r="V47" s="68" t="str">
        <f>IF(AND('Mapa final'!$Y$11="Muy Baja",'Mapa final'!$AA$11="Moderado"),CONCATENATE("R2C",'Mapa final'!$O$11),"")</f>
        <v/>
      </c>
      <c r="W47" s="69" t="str">
        <f>IF(AND('Mapa final'!$Y$12="Muy Baja",'Mapa final'!$AA$12="Moderado"),CONCATENATE("R2C",'Mapa final'!$O$12),"")</f>
        <v/>
      </c>
      <c r="X47" s="69" t="str">
        <f>IF(AND('Mapa final'!$Y$13="Muy Baja",'Mapa final'!$AA$13="Moderado"),CONCATENATE("R2C",'Mapa final'!$O$13),"")</f>
        <v/>
      </c>
      <c r="Y47" s="69" t="str">
        <f>IF(AND('Mapa final'!$Y$14="Muy Baja",'Mapa final'!$AA$14="Moderado"),CONCATENATE("R2C",'Mapa final'!$O$14),"")</f>
        <v/>
      </c>
      <c r="Z47" s="69" t="str">
        <f>IF(AND('Mapa final'!$Y$15="Muy Baja",'Mapa final'!$AA$15="Moderado"),CONCATENATE("R2C",'Mapa final'!$O$15),"")</f>
        <v/>
      </c>
      <c r="AA47" s="70" t="str">
        <f>IF(AND('Mapa final'!$Y$16="Muy Baja",'Mapa final'!$AA$16="Moderado"),CONCATENATE("R2C",'Mapa final'!$O$16),"")</f>
        <v/>
      </c>
      <c r="AB47" s="52" t="str">
        <f>IF(AND('Mapa final'!$Y$11="Muy Baja",'Mapa final'!$AA$11="Mayor"),CONCATENATE("R2C",'Mapa final'!$O$11),"")</f>
        <v/>
      </c>
      <c r="AC47" s="53" t="str">
        <f>IF(AND('Mapa final'!$Y$12="Muy Baja",'Mapa final'!$AA$12="Mayor"),CONCATENATE("R2C",'Mapa final'!$O$12),"")</f>
        <v/>
      </c>
      <c r="AD47" s="53" t="str">
        <f>IF(AND('Mapa final'!$Y$13="Muy Baja",'Mapa final'!$AA$13="Mayor"),CONCATENATE("R2C",'Mapa final'!$O$13),"")</f>
        <v/>
      </c>
      <c r="AE47" s="53" t="str">
        <f>IF(AND('Mapa final'!$Y$14="Muy Baja",'Mapa final'!$AA$14="Mayor"),CONCATENATE("R2C",'Mapa final'!$O$14),"")</f>
        <v/>
      </c>
      <c r="AF47" s="53" t="str">
        <f>IF(AND('Mapa final'!$Y$15="Muy Baja",'Mapa final'!$AA$15="Mayor"),CONCATENATE("R2C",'Mapa final'!$O$15),"")</f>
        <v/>
      </c>
      <c r="AG47" s="54" t="str">
        <f>IF(AND('Mapa final'!$Y$16="Muy Baja",'Mapa final'!$AA$16="Mayor"),CONCATENATE("R2C",'Mapa final'!$O$16),"")</f>
        <v/>
      </c>
      <c r="AH47" s="55" t="str">
        <f>IF(AND('Mapa final'!$Y$11="Muy Baja",'Mapa final'!$AA$11="Catastrófico"),CONCATENATE("R2C",'Mapa final'!$O$11),"")</f>
        <v/>
      </c>
      <c r="AI47" s="56" t="str">
        <f>IF(AND('Mapa final'!$Y$12="Muy Baja",'Mapa final'!$AA$12="Catastrófico"),CONCATENATE("R2C",'Mapa final'!$O$12),"")</f>
        <v/>
      </c>
      <c r="AJ47" s="56" t="str">
        <f>IF(AND('Mapa final'!$Y$13="Muy Baja",'Mapa final'!$AA$13="Catastrófico"),CONCATENATE("R2C",'Mapa final'!$O$13),"")</f>
        <v/>
      </c>
      <c r="AK47" s="56" t="str">
        <f>IF(AND('Mapa final'!$Y$14="Muy Baja",'Mapa final'!$AA$14="Catastrófico"),CONCATENATE("R2C",'Mapa final'!$O$14),"")</f>
        <v/>
      </c>
      <c r="AL47" s="56" t="str">
        <f>IF(AND('Mapa final'!$Y$15="Muy Baja",'Mapa final'!$AA$15="Catastrófico"),CONCATENATE("R2C",'Mapa final'!$O$15),"")</f>
        <v/>
      </c>
      <c r="AM47" s="57" t="str">
        <f>IF(AND('Mapa final'!$Y$16="Muy Baja",'Mapa final'!$AA$16="Catastrófico"),CONCATENATE("R2C",'Mapa final'!$O$16),"")</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250"/>
      <c r="C48" s="250"/>
      <c r="D48" s="251"/>
      <c r="E48" s="349"/>
      <c r="F48" s="350"/>
      <c r="G48" s="350"/>
      <c r="H48" s="350"/>
      <c r="I48" s="367"/>
      <c r="J48" s="77" t="str">
        <f>IF(AND('Mapa final'!$Y$17="Muy Baja",'Mapa final'!$AA$17="Leve"),CONCATENATE("R3C",'Mapa final'!$O$17),"")</f>
        <v/>
      </c>
      <c r="K48" s="78" t="str">
        <f>IF(AND('Mapa final'!$Y$18="Muy Baja",'Mapa final'!$AA$18="Leve"),CONCATENATE("R3C",'Mapa final'!$O$18),"")</f>
        <v/>
      </c>
      <c r="L48" s="78" t="str">
        <f>IF(AND('Mapa final'!$Y$19="Muy Baja",'Mapa final'!$AA$19="Leve"),CONCATENATE("R3C",'Mapa final'!$O$19),"")</f>
        <v/>
      </c>
      <c r="M48" s="78" t="str">
        <f>IF(AND('Mapa final'!$Y$20="Muy Baja",'Mapa final'!$AA$20="Leve"),CONCATENATE("R3C",'Mapa final'!$O$20),"")</f>
        <v/>
      </c>
      <c r="N48" s="78" t="str">
        <f>IF(AND('Mapa final'!$Y$21="Muy Baja",'Mapa final'!$AA$21="Leve"),CONCATENATE("R3C",'Mapa final'!$O$21),"")</f>
        <v/>
      </c>
      <c r="O48" s="79" t="str">
        <f>IF(AND('Mapa final'!$Y$22="Muy Baja",'Mapa final'!$AA$22="Leve"),CONCATENATE("R3C",'Mapa final'!$O$22),"")</f>
        <v/>
      </c>
      <c r="P48" s="77" t="str">
        <f>IF(AND('Mapa final'!$Y$17="Muy Baja",'Mapa final'!$AA$17="Menor"),CONCATENATE("R3C",'Mapa final'!$O$17),"")</f>
        <v/>
      </c>
      <c r="Q48" s="78" t="str">
        <f>IF(AND('Mapa final'!$Y$18="Muy Baja",'Mapa final'!$AA$18="Menor"),CONCATENATE("R3C",'Mapa final'!$O$18),"")</f>
        <v/>
      </c>
      <c r="R48" s="78" t="str">
        <f>IF(AND('Mapa final'!$Y$19="Muy Baja",'Mapa final'!$AA$19="Menor"),CONCATENATE("R3C",'Mapa final'!$O$19),"")</f>
        <v/>
      </c>
      <c r="S48" s="78" t="str">
        <f>IF(AND('Mapa final'!$Y$20="Muy Baja",'Mapa final'!$AA$20="Menor"),CONCATENATE("R3C",'Mapa final'!$O$20),"")</f>
        <v/>
      </c>
      <c r="T48" s="78" t="str">
        <f>IF(AND('Mapa final'!$Y$21="Muy Baja",'Mapa final'!$AA$21="Menor"),CONCATENATE("R3C",'Mapa final'!$O$21),"")</f>
        <v/>
      </c>
      <c r="U48" s="79" t="str">
        <f>IF(AND('Mapa final'!$Y$22="Muy Baja",'Mapa final'!$AA$22="Menor"),CONCATENATE("R3C",'Mapa final'!$O$22),"")</f>
        <v/>
      </c>
      <c r="V48" s="68" t="str">
        <f>IF(AND('Mapa final'!$Y$17="Muy Baja",'Mapa final'!$AA$17="Moderado"),CONCATENATE("R3C",'Mapa final'!$O$17),"")</f>
        <v/>
      </c>
      <c r="W48" s="69" t="str">
        <f>IF(AND('Mapa final'!$Y$18="Muy Baja",'Mapa final'!$AA$18="Moderado"),CONCATENATE("R3C",'Mapa final'!$O$18),"")</f>
        <v/>
      </c>
      <c r="X48" s="69" t="str">
        <f>IF(AND('Mapa final'!$Y$19="Muy Baja",'Mapa final'!$AA$19="Moderado"),CONCATENATE("R3C",'Mapa final'!$O$19),"")</f>
        <v/>
      </c>
      <c r="Y48" s="69" t="str">
        <f>IF(AND('Mapa final'!$Y$20="Muy Baja",'Mapa final'!$AA$20="Moderado"),CONCATENATE("R3C",'Mapa final'!$O$20),"")</f>
        <v/>
      </c>
      <c r="Z48" s="69" t="str">
        <f>IF(AND('Mapa final'!$Y$21="Muy Baja",'Mapa final'!$AA$21="Moderado"),CONCATENATE("R3C",'Mapa final'!$O$21),"")</f>
        <v/>
      </c>
      <c r="AA48" s="70" t="str">
        <f>IF(AND('Mapa final'!$Y$22="Muy Baja",'Mapa final'!$AA$22="Moderado"),CONCATENATE("R3C",'Mapa final'!$O$22),"")</f>
        <v/>
      </c>
      <c r="AB48" s="52" t="str">
        <f>IF(AND('Mapa final'!$Y$17="Muy Baja",'Mapa final'!$AA$17="Mayor"),CONCATENATE("R3C",'Mapa final'!$O$17),"")</f>
        <v/>
      </c>
      <c r="AC48" s="53" t="str">
        <f>IF(AND('Mapa final'!$Y$18="Muy Baja",'Mapa final'!$AA$18="Mayor"),CONCATENATE("R3C",'Mapa final'!$O$18),"")</f>
        <v/>
      </c>
      <c r="AD48" s="53" t="str">
        <f>IF(AND('Mapa final'!$Y$19="Muy Baja",'Mapa final'!$AA$19="Mayor"),CONCATENATE("R3C",'Mapa final'!$O$19),"")</f>
        <v/>
      </c>
      <c r="AE48" s="53" t="str">
        <f>IF(AND('Mapa final'!$Y$20="Muy Baja",'Mapa final'!$AA$20="Mayor"),CONCATENATE("R3C",'Mapa final'!$O$20),"")</f>
        <v/>
      </c>
      <c r="AF48" s="53" t="str">
        <f>IF(AND('Mapa final'!$Y$21="Muy Baja",'Mapa final'!$AA$21="Mayor"),CONCATENATE("R3C",'Mapa final'!$O$21),"")</f>
        <v/>
      </c>
      <c r="AG48" s="54" t="str">
        <f>IF(AND('Mapa final'!$Y$22="Muy Baja",'Mapa final'!$AA$22="Mayor"),CONCATENATE("R3C",'Mapa final'!$O$22),"")</f>
        <v/>
      </c>
      <c r="AH48" s="55" t="str">
        <f>IF(AND('Mapa final'!$Y$17="Muy Baja",'Mapa final'!$AA$17="Catastrófico"),CONCATENATE("R3C",'Mapa final'!$O$17),"")</f>
        <v/>
      </c>
      <c r="AI48" s="56" t="str">
        <f>IF(AND('Mapa final'!$Y$18="Muy Baja",'Mapa final'!$AA$18="Catastrófico"),CONCATENATE("R3C",'Mapa final'!$O$18),"")</f>
        <v/>
      </c>
      <c r="AJ48" s="56" t="str">
        <f>IF(AND('Mapa final'!$Y$19="Muy Baja",'Mapa final'!$AA$19="Catastrófico"),CONCATENATE("R3C",'Mapa final'!$O$19),"")</f>
        <v/>
      </c>
      <c r="AK48" s="56" t="str">
        <f>IF(AND('Mapa final'!$Y$20="Muy Baja",'Mapa final'!$AA$20="Catastrófico"),CONCATENATE("R3C",'Mapa final'!$O$20),"")</f>
        <v/>
      </c>
      <c r="AL48" s="56" t="str">
        <f>IF(AND('Mapa final'!$Y$21="Muy Baja",'Mapa final'!$AA$21="Catastrófico"),CONCATENATE("R3C",'Mapa final'!$O$21),"")</f>
        <v/>
      </c>
      <c r="AM48" s="57" t="str">
        <f>IF(AND('Mapa final'!$Y$22="Muy Baja",'Mapa final'!$AA$22="Catastrófico"),CONCATENATE("R3C",'Mapa final'!$O$22),"")</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250"/>
      <c r="C49" s="250"/>
      <c r="D49" s="251"/>
      <c r="E49" s="351"/>
      <c r="F49" s="352"/>
      <c r="G49" s="352"/>
      <c r="H49" s="352"/>
      <c r="I49" s="367"/>
      <c r="J49" s="77" t="str">
        <f>IF(AND('Mapa final'!$Y$23="Muy Baja",'Mapa final'!$AA$23="Leve"),CONCATENATE("R4C",'Mapa final'!$O$23),"")</f>
        <v/>
      </c>
      <c r="K49" s="78" t="str">
        <f>IF(AND('Mapa final'!$Y$24="Muy Baja",'Mapa final'!$AA$24="Leve"),CONCATENATE("R4C",'Mapa final'!$O$24),"")</f>
        <v/>
      </c>
      <c r="L49" s="78" t="str">
        <f>IF(AND('Mapa final'!$Y$25="Muy Baja",'Mapa final'!$AA$25="Leve"),CONCATENATE("R4C",'Mapa final'!$O$25),"")</f>
        <v/>
      </c>
      <c r="M49" s="78" t="str">
        <f>IF(AND('Mapa final'!$Y$26="Muy Baja",'Mapa final'!$AA$26="Leve"),CONCATENATE("R4C",'Mapa final'!$O$26),"")</f>
        <v/>
      </c>
      <c r="N49" s="78" t="str">
        <f>IF(AND('Mapa final'!$Y$27="Muy Baja",'Mapa final'!$AA$27="Leve"),CONCATENATE("R4C",'Mapa final'!$O$27),"")</f>
        <v/>
      </c>
      <c r="O49" s="79" t="str">
        <f>IF(AND('Mapa final'!$Y$28="Muy Baja",'Mapa final'!$AA$28="Leve"),CONCATENATE("R4C",'Mapa final'!$O$28),"")</f>
        <v/>
      </c>
      <c r="P49" s="77" t="str">
        <f>IF(AND('Mapa final'!$Y$23="Muy Baja",'Mapa final'!$AA$23="Menor"),CONCATENATE("R4C",'Mapa final'!$O$23),"")</f>
        <v/>
      </c>
      <c r="Q49" s="78" t="str">
        <f>IF(AND('Mapa final'!$Y$24="Muy Baja",'Mapa final'!$AA$24="Menor"),CONCATENATE("R4C",'Mapa final'!$O$24),"")</f>
        <v/>
      </c>
      <c r="R49" s="78" t="str">
        <f>IF(AND('Mapa final'!$Y$25="Muy Baja",'Mapa final'!$AA$25="Menor"),CONCATENATE("R4C",'Mapa final'!$O$25),"")</f>
        <v/>
      </c>
      <c r="S49" s="78" t="str">
        <f>IF(AND('Mapa final'!$Y$26="Muy Baja",'Mapa final'!$AA$26="Menor"),CONCATENATE("R4C",'Mapa final'!$O$26),"")</f>
        <v/>
      </c>
      <c r="T49" s="78" t="str">
        <f>IF(AND('Mapa final'!$Y$27="Muy Baja",'Mapa final'!$AA$27="Menor"),CONCATENATE("R4C",'Mapa final'!$O$27),"")</f>
        <v/>
      </c>
      <c r="U49" s="79" t="str">
        <f>IF(AND('Mapa final'!$Y$28="Muy Baja",'Mapa final'!$AA$28="Menor"),CONCATENATE("R4C",'Mapa final'!$O$28),"")</f>
        <v/>
      </c>
      <c r="V49" s="68" t="str">
        <f>IF(AND('Mapa final'!$Y$23="Muy Baja",'Mapa final'!$AA$23="Moderado"),CONCATENATE("R4C",'Mapa final'!$O$23),"")</f>
        <v/>
      </c>
      <c r="W49" s="69" t="str">
        <f>IF(AND('Mapa final'!$Y$24="Muy Baja",'Mapa final'!$AA$24="Moderado"),CONCATENATE("R4C",'Mapa final'!$O$24),"")</f>
        <v/>
      </c>
      <c r="X49" s="69" t="str">
        <f>IF(AND('Mapa final'!$Y$25="Muy Baja",'Mapa final'!$AA$25="Moderado"),CONCATENATE("R4C",'Mapa final'!$O$25),"")</f>
        <v/>
      </c>
      <c r="Y49" s="69" t="str">
        <f>IF(AND('Mapa final'!$Y$26="Muy Baja",'Mapa final'!$AA$26="Moderado"),CONCATENATE("R4C",'Mapa final'!$O$26),"")</f>
        <v/>
      </c>
      <c r="Z49" s="69" t="str">
        <f>IF(AND('Mapa final'!$Y$27="Muy Baja",'Mapa final'!$AA$27="Moderado"),CONCATENATE("R4C",'Mapa final'!$O$27),"")</f>
        <v/>
      </c>
      <c r="AA49" s="70" t="str">
        <f>IF(AND('Mapa final'!$Y$28="Muy Baja",'Mapa final'!$AA$28="Moderado"),CONCATENATE("R4C",'Mapa final'!$O$28),"")</f>
        <v/>
      </c>
      <c r="AB49" s="52" t="str">
        <f>IF(AND('Mapa final'!$Y$23="Muy Baja",'Mapa final'!$AA$23="Mayor"),CONCATENATE("R4C",'Mapa final'!$O$23),"")</f>
        <v/>
      </c>
      <c r="AC49" s="53" t="str">
        <f>IF(AND('Mapa final'!$Y$24="Muy Baja",'Mapa final'!$AA$24="Mayor"),CONCATENATE("R4C",'Mapa final'!$O$24),"")</f>
        <v/>
      </c>
      <c r="AD49" s="53" t="str">
        <f>IF(AND('Mapa final'!$Y$25="Muy Baja",'Mapa final'!$AA$25="Mayor"),CONCATENATE("R4C",'Mapa final'!$O$25),"")</f>
        <v/>
      </c>
      <c r="AE49" s="53" t="str">
        <f>IF(AND('Mapa final'!$Y$26="Muy Baja",'Mapa final'!$AA$26="Mayor"),CONCATENATE("R4C",'Mapa final'!$O$26),"")</f>
        <v/>
      </c>
      <c r="AF49" s="53" t="str">
        <f>IF(AND('Mapa final'!$Y$27="Muy Baja",'Mapa final'!$AA$27="Mayor"),CONCATENATE("R4C",'Mapa final'!$O$27),"")</f>
        <v/>
      </c>
      <c r="AG49" s="54" t="str">
        <f>IF(AND('Mapa final'!$Y$28="Muy Baja",'Mapa final'!$AA$28="Mayor"),CONCATENATE("R4C",'Mapa final'!$O$28),"")</f>
        <v/>
      </c>
      <c r="AH49" s="55" t="str">
        <f>IF(AND('Mapa final'!$Y$23="Muy Baja",'Mapa final'!$AA$23="Catastrófico"),CONCATENATE("R4C",'Mapa final'!$O$23),"")</f>
        <v/>
      </c>
      <c r="AI49" s="56" t="str">
        <f>IF(AND('Mapa final'!$Y$24="Muy Baja",'Mapa final'!$AA$24="Catastrófico"),CONCATENATE("R4C",'Mapa final'!$O$24),"")</f>
        <v/>
      </c>
      <c r="AJ49" s="56" t="str">
        <f>IF(AND('Mapa final'!$Y$25="Muy Baja",'Mapa final'!$AA$25="Catastrófico"),CONCATENATE("R4C",'Mapa final'!$O$25),"")</f>
        <v/>
      </c>
      <c r="AK49" s="56" t="str">
        <f>IF(AND('Mapa final'!$Y$26="Muy Baja",'Mapa final'!$AA$26="Catastrófico"),CONCATENATE("R4C",'Mapa final'!$O$26),"")</f>
        <v/>
      </c>
      <c r="AL49" s="56" t="str">
        <f>IF(AND('Mapa final'!$Y$27="Muy Baja",'Mapa final'!$AA$27="Catastrófico"),CONCATENATE("R4C",'Mapa final'!$O$27),"")</f>
        <v/>
      </c>
      <c r="AM49" s="57" t="str">
        <f>IF(AND('Mapa final'!$Y$28="Muy Baja",'Mapa final'!$AA$28="Catastrófico"),CONCATENATE("R4C",'Mapa final'!$O$28),"")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250"/>
      <c r="C50" s="250"/>
      <c r="D50" s="251"/>
      <c r="E50" s="351"/>
      <c r="F50" s="352"/>
      <c r="G50" s="352"/>
      <c r="H50" s="352"/>
      <c r="I50" s="367"/>
      <c r="J50" s="77" t="str">
        <f>IF(AND('Mapa final'!$Y$29="Muy Baja",'Mapa final'!$AA$29="Leve"),CONCATENATE("R5C",'Mapa final'!$O$29),"")</f>
        <v/>
      </c>
      <c r="K50" s="78" t="str">
        <f>IF(AND('Mapa final'!$Y$30="Muy Baja",'Mapa final'!$AA$30="Leve"),CONCATENATE("R5C",'Mapa final'!$O$30),"")</f>
        <v/>
      </c>
      <c r="L50" s="78" t="str">
        <f>IF(AND('Mapa final'!$Y$31="Muy Baja",'Mapa final'!$AA$31="Leve"),CONCATENATE("R5C",'Mapa final'!$O$31),"")</f>
        <v/>
      </c>
      <c r="M50" s="78" t="str">
        <f>IF(AND('Mapa final'!$Y$32="Muy Baja",'Mapa final'!$AA$32="Leve"),CONCATENATE("R5C",'Mapa final'!$O$32),"")</f>
        <v/>
      </c>
      <c r="N50" s="78" t="str">
        <f>IF(AND('Mapa final'!$Y$33="Muy Baja",'Mapa final'!$AA$33="Leve"),CONCATENATE("R5C",'Mapa final'!$O$33),"")</f>
        <v/>
      </c>
      <c r="O50" s="79" t="str">
        <f>IF(AND('Mapa final'!$Y$34="Muy Baja",'Mapa final'!$AA$34="Leve"),CONCATENATE("R5C",'Mapa final'!$O$34),"")</f>
        <v/>
      </c>
      <c r="P50" s="77" t="str">
        <f>IF(AND('Mapa final'!$Y$29="Muy Baja",'Mapa final'!$AA$29="Menor"),CONCATENATE("R5C",'Mapa final'!$O$29),"")</f>
        <v/>
      </c>
      <c r="Q50" s="78" t="str">
        <f>IF(AND('Mapa final'!$Y$30="Muy Baja",'Mapa final'!$AA$30="Menor"),CONCATENATE("R5C",'Mapa final'!$O$30),"")</f>
        <v/>
      </c>
      <c r="R50" s="78" t="str">
        <f>IF(AND('Mapa final'!$Y$31="Muy Baja",'Mapa final'!$AA$31="Menor"),CONCATENATE("R5C",'Mapa final'!$O$31),"")</f>
        <v/>
      </c>
      <c r="S50" s="78" t="str">
        <f>IF(AND('Mapa final'!$Y$32="Muy Baja",'Mapa final'!$AA$32="Menor"),CONCATENATE("R5C",'Mapa final'!$O$32),"")</f>
        <v/>
      </c>
      <c r="T50" s="78" t="str">
        <f>IF(AND('Mapa final'!$Y$33="Muy Baja",'Mapa final'!$AA$33="Menor"),CONCATENATE("R5C",'Mapa final'!$O$33),"")</f>
        <v/>
      </c>
      <c r="U50" s="79" t="str">
        <f>IF(AND('Mapa final'!$Y$34="Muy Baja",'Mapa final'!$AA$34="Menor"),CONCATENATE("R5C",'Mapa final'!$O$34),"")</f>
        <v/>
      </c>
      <c r="V50" s="68" t="str">
        <f>IF(AND('Mapa final'!$Y$29="Muy Baja",'Mapa final'!$AA$29="Moderado"),CONCATENATE("R5C",'Mapa final'!$O$29),"")</f>
        <v/>
      </c>
      <c r="W50" s="69" t="str">
        <f>IF(AND('Mapa final'!$Y$30="Muy Baja",'Mapa final'!$AA$30="Moderado"),CONCATENATE("R5C",'Mapa final'!$O$30),"")</f>
        <v/>
      </c>
      <c r="X50" s="69" t="str">
        <f>IF(AND('Mapa final'!$Y$31="Muy Baja",'Mapa final'!$AA$31="Moderado"),CONCATENATE("R5C",'Mapa final'!$O$31),"")</f>
        <v/>
      </c>
      <c r="Y50" s="69" t="str">
        <f>IF(AND('Mapa final'!$Y$32="Muy Baja",'Mapa final'!$AA$32="Moderado"),CONCATENATE("R5C",'Mapa final'!$O$32),"")</f>
        <v/>
      </c>
      <c r="Z50" s="69" t="str">
        <f>IF(AND('Mapa final'!$Y$33="Muy Baja",'Mapa final'!$AA$33="Moderado"),CONCATENATE("R5C",'Mapa final'!$O$33),"")</f>
        <v/>
      </c>
      <c r="AA50" s="70" t="str">
        <f>IF(AND('Mapa final'!$Y$34="Muy Baja",'Mapa final'!$AA$34="Moderado"),CONCATENATE("R5C",'Mapa final'!$O$34),"")</f>
        <v/>
      </c>
      <c r="AB50" s="52" t="str">
        <f>IF(AND('Mapa final'!$Y$29="Muy Baja",'Mapa final'!$AA$29="Mayor"),CONCATENATE("R5C",'Mapa final'!$O$29),"")</f>
        <v/>
      </c>
      <c r="AC50" s="53" t="str">
        <f>IF(AND('Mapa final'!$Y$30="Muy Baja",'Mapa final'!$AA$30="Mayor"),CONCATENATE("R5C",'Mapa final'!$O$30),"")</f>
        <v/>
      </c>
      <c r="AD50" s="58" t="str">
        <f>IF(AND('Mapa final'!$Y$31="Muy Baja",'Mapa final'!$AA$31="Mayor"),CONCATENATE("R5C",'Mapa final'!$O$31),"")</f>
        <v/>
      </c>
      <c r="AE50" s="58" t="str">
        <f>IF(AND('Mapa final'!$Y$32="Muy Baja",'Mapa final'!$AA$32="Mayor"),CONCATENATE("R5C",'Mapa final'!$O$32),"")</f>
        <v/>
      </c>
      <c r="AF50" s="58" t="str">
        <f>IF(AND('Mapa final'!$Y$33="Muy Baja",'Mapa final'!$AA$33="Mayor"),CONCATENATE("R5C",'Mapa final'!$O$33),"")</f>
        <v/>
      </c>
      <c r="AG50" s="54" t="str">
        <f>IF(AND('Mapa final'!$Y$34="Muy Baja",'Mapa final'!$AA$34="Mayor"),CONCATENATE("R5C",'Mapa final'!$O$34),"")</f>
        <v/>
      </c>
      <c r="AH50" s="55" t="str">
        <f>IF(AND('Mapa final'!$Y$29="Muy Baja",'Mapa final'!$AA$29="Catastrófico"),CONCATENATE("R5C",'Mapa final'!$O$29),"")</f>
        <v/>
      </c>
      <c r="AI50" s="56" t="str">
        <f>IF(AND('Mapa final'!$Y$30="Muy Baja",'Mapa final'!$AA$30="Catastrófico"),CONCATENATE("R5C",'Mapa final'!$O$30),"")</f>
        <v/>
      </c>
      <c r="AJ50" s="56" t="str">
        <f>IF(AND('Mapa final'!$Y$31="Muy Baja",'Mapa final'!$AA$31="Catastrófico"),CONCATENATE("R5C",'Mapa final'!$O$31),"")</f>
        <v/>
      </c>
      <c r="AK50" s="56" t="str">
        <f>IF(AND('Mapa final'!$Y$32="Muy Baja",'Mapa final'!$AA$32="Catastrófico"),CONCATENATE("R5C",'Mapa final'!$O$32),"")</f>
        <v/>
      </c>
      <c r="AL50" s="56" t="str">
        <f>IF(AND('Mapa final'!$Y$33="Muy Baja",'Mapa final'!$AA$33="Catastrófico"),CONCATENATE("R5C",'Mapa final'!$O$33),"")</f>
        <v/>
      </c>
      <c r="AM50" s="57" t="str">
        <f>IF(AND('Mapa final'!$Y$34="Muy Baja",'Mapa final'!$AA$34="Catastrófico"),CONCATENATE("R5C",'Mapa final'!$O$34),"")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250"/>
      <c r="C51" s="250"/>
      <c r="D51" s="251"/>
      <c r="E51" s="351"/>
      <c r="F51" s="352"/>
      <c r="G51" s="352"/>
      <c r="H51" s="352"/>
      <c r="I51" s="367"/>
      <c r="J51" s="77" t="str">
        <f>IF(AND('Mapa final'!$Y$35="Muy Baja",'Mapa final'!$AA$35="Leve"),CONCATENATE("R6C",'Mapa final'!$O$35),"")</f>
        <v/>
      </c>
      <c r="K51" s="78" t="str">
        <f>IF(AND('Mapa final'!$Y$36="Muy Baja",'Mapa final'!$AA$36="Leve"),CONCATENATE("R6C",'Mapa final'!$O$36),"")</f>
        <v/>
      </c>
      <c r="L51" s="78" t="str">
        <f>IF(AND('Mapa final'!$Y$37="Muy Baja",'Mapa final'!$AA$37="Leve"),CONCATENATE("R6C",'Mapa final'!$O$37),"")</f>
        <v/>
      </c>
      <c r="M51" s="78" t="str">
        <f>IF(AND('Mapa final'!$Y$38="Muy Baja",'Mapa final'!$AA$38="Leve"),CONCATENATE("R6C",'Mapa final'!$O$38),"")</f>
        <v/>
      </c>
      <c r="N51" s="78" t="str">
        <f>IF(AND('Mapa final'!$Y$39="Muy Baja",'Mapa final'!$AA$39="Leve"),CONCATENATE("R6C",'Mapa final'!$O$39),"")</f>
        <v/>
      </c>
      <c r="O51" s="79" t="str">
        <f>IF(AND('Mapa final'!$Y$40="Muy Baja",'Mapa final'!$AA$40="Leve"),CONCATENATE("R6C",'Mapa final'!$O$40),"")</f>
        <v/>
      </c>
      <c r="P51" s="77" t="str">
        <f>IF(AND('Mapa final'!$Y$35="Muy Baja",'Mapa final'!$AA$35="Menor"),CONCATENATE("R6C",'Mapa final'!$O$35),"")</f>
        <v/>
      </c>
      <c r="Q51" s="78" t="str">
        <f>IF(AND('Mapa final'!$Y$36="Muy Baja",'Mapa final'!$AA$36="Menor"),CONCATENATE("R6C",'Mapa final'!$O$36),"")</f>
        <v/>
      </c>
      <c r="R51" s="78" t="str">
        <f>IF(AND('Mapa final'!$Y$37="Muy Baja",'Mapa final'!$AA$37="Menor"),CONCATENATE("R6C",'Mapa final'!$O$37),"")</f>
        <v/>
      </c>
      <c r="S51" s="78" t="str">
        <f>IF(AND('Mapa final'!$Y$38="Muy Baja",'Mapa final'!$AA$38="Menor"),CONCATENATE("R6C",'Mapa final'!$O$38),"")</f>
        <v/>
      </c>
      <c r="T51" s="78" t="str">
        <f>IF(AND('Mapa final'!$Y$39="Muy Baja",'Mapa final'!$AA$39="Menor"),CONCATENATE("R6C",'Mapa final'!$O$39),"")</f>
        <v/>
      </c>
      <c r="U51" s="79" t="str">
        <f>IF(AND('Mapa final'!$Y$40="Muy Baja",'Mapa final'!$AA$40="Menor"),CONCATENATE("R6C",'Mapa final'!$O$40),"")</f>
        <v/>
      </c>
      <c r="V51" s="68" t="str">
        <f>IF(AND('Mapa final'!$Y$35="Muy Baja",'Mapa final'!$AA$35="Moderado"),CONCATENATE("R6C",'Mapa final'!$O$35),"")</f>
        <v/>
      </c>
      <c r="W51" s="69" t="str">
        <f>IF(AND('Mapa final'!$Y$36="Muy Baja",'Mapa final'!$AA$36="Moderado"),CONCATENATE("R6C",'Mapa final'!$O$36),"")</f>
        <v/>
      </c>
      <c r="X51" s="69" t="str">
        <f>IF(AND('Mapa final'!$Y$37="Muy Baja",'Mapa final'!$AA$37="Moderado"),CONCATENATE("R6C",'Mapa final'!$O$37),"")</f>
        <v/>
      </c>
      <c r="Y51" s="69" t="str">
        <f>IF(AND('Mapa final'!$Y$38="Muy Baja",'Mapa final'!$AA$38="Moderado"),CONCATENATE("R6C",'Mapa final'!$O$38),"")</f>
        <v/>
      </c>
      <c r="Z51" s="69" t="str">
        <f>IF(AND('Mapa final'!$Y$39="Muy Baja",'Mapa final'!$AA$39="Moderado"),CONCATENATE("R6C",'Mapa final'!$O$39),"")</f>
        <v/>
      </c>
      <c r="AA51" s="70" t="str">
        <f>IF(AND('Mapa final'!$Y$40="Muy Baja",'Mapa final'!$AA$40="Moderado"),CONCATENATE("R6C",'Mapa final'!$O$40),"")</f>
        <v/>
      </c>
      <c r="AB51" s="52" t="str">
        <f>IF(AND('Mapa final'!$Y$35="Muy Baja",'Mapa final'!$AA$35="Mayor"),CONCATENATE("R6C",'Mapa final'!$O$35),"")</f>
        <v/>
      </c>
      <c r="AC51" s="53" t="str">
        <f>IF(AND('Mapa final'!$Y$36="Muy Baja",'Mapa final'!$AA$36="Mayor"),CONCATENATE("R6C",'Mapa final'!$O$36),"")</f>
        <v/>
      </c>
      <c r="AD51" s="58" t="str">
        <f>IF(AND('Mapa final'!$Y$37="Muy Baja",'Mapa final'!$AA$37="Mayor"),CONCATENATE("R6C",'Mapa final'!$O$37),"")</f>
        <v/>
      </c>
      <c r="AE51" s="58" t="str">
        <f>IF(AND('Mapa final'!$Y$38="Muy Baja",'Mapa final'!$AA$38="Mayor"),CONCATENATE("R6C",'Mapa final'!$O$38),"")</f>
        <v/>
      </c>
      <c r="AF51" s="58" t="str">
        <f>IF(AND('Mapa final'!$Y$39="Muy Baja",'Mapa final'!$AA$39="Mayor"),CONCATENATE("R6C",'Mapa final'!$O$39),"")</f>
        <v/>
      </c>
      <c r="AG51" s="54" t="str">
        <f>IF(AND('Mapa final'!$Y$40="Muy Baja",'Mapa final'!$AA$40="Mayor"),CONCATENATE("R6C",'Mapa final'!$O$40),"")</f>
        <v/>
      </c>
      <c r="AH51" s="55" t="str">
        <f>IF(AND('Mapa final'!$Y$35="Muy Baja",'Mapa final'!$AA$35="Catastrófico"),CONCATENATE("R6C",'Mapa final'!$O$35),"")</f>
        <v/>
      </c>
      <c r="AI51" s="56" t="str">
        <f>IF(AND('Mapa final'!$Y$36="Muy Baja",'Mapa final'!$AA$36="Catastrófico"),CONCATENATE("R6C",'Mapa final'!$O$36),"")</f>
        <v/>
      </c>
      <c r="AJ51" s="56" t="str">
        <f>IF(AND('Mapa final'!$Y$37="Muy Baja",'Mapa final'!$AA$37="Catastrófico"),CONCATENATE("R6C",'Mapa final'!$O$37),"")</f>
        <v/>
      </c>
      <c r="AK51" s="56" t="str">
        <f>IF(AND('Mapa final'!$Y$38="Muy Baja",'Mapa final'!$AA$38="Catastrófico"),CONCATENATE("R6C",'Mapa final'!$O$38),"")</f>
        <v/>
      </c>
      <c r="AL51" s="56" t="str">
        <f>IF(AND('Mapa final'!$Y$39="Muy Baja",'Mapa final'!$AA$39="Catastrófico"),CONCATENATE("R6C",'Mapa final'!$O$39),"")</f>
        <v/>
      </c>
      <c r="AM51" s="57" t="str">
        <f>IF(AND('Mapa final'!$Y$40="Muy Baja",'Mapa final'!$AA$40="Catastrófico"),CONCATENATE("R6C",'Mapa final'!$O$40),"")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250"/>
      <c r="C52" s="250"/>
      <c r="D52" s="251"/>
      <c r="E52" s="351"/>
      <c r="F52" s="352"/>
      <c r="G52" s="352"/>
      <c r="H52" s="352"/>
      <c r="I52" s="367"/>
      <c r="J52" s="77" t="str">
        <f>IF(AND('Mapa final'!$Y$41="Muy Baja",'Mapa final'!$AA$41="Leve"),CONCATENATE("R7C",'Mapa final'!$O$41),"")</f>
        <v/>
      </c>
      <c r="K52" s="78" t="str">
        <f>IF(AND('Mapa final'!$Y$42="Muy Baja",'Mapa final'!$AA$42="Leve"),CONCATENATE("R7C",'Mapa final'!$O$42),"")</f>
        <v/>
      </c>
      <c r="L52" s="78" t="str">
        <f>IF(AND('Mapa final'!$Y$43="Muy Baja",'Mapa final'!$AA$43="Leve"),CONCATENATE("R7C",'Mapa final'!$O$43),"")</f>
        <v/>
      </c>
      <c r="M52" s="78" t="str">
        <f>IF(AND('Mapa final'!$Y$44="Muy Baja",'Mapa final'!$AA$44="Leve"),CONCATENATE("R7C",'Mapa final'!$O$44),"")</f>
        <v/>
      </c>
      <c r="N52" s="78" t="str">
        <f>IF(AND('Mapa final'!$Y$45="Muy Baja",'Mapa final'!$AA$45="Leve"),CONCATENATE("R7C",'Mapa final'!$O$45),"")</f>
        <v/>
      </c>
      <c r="O52" s="79" t="str">
        <f>IF(AND('Mapa final'!$Y$46="Muy Baja",'Mapa final'!$AA$46="Leve"),CONCATENATE("R7C",'Mapa final'!$O$46),"")</f>
        <v/>
      </c>
      <c r="P52" s="77" t="str">
        <f>IF(AND('Mapa final'!$Y$41="Muy Baja",'Mapa final'!$AA$41="Menor"),CONCATENATE("R7C",'Mapa final'!$O$41),"")</f>
        <v/>
      </c>
      <c r="Q52" s="78" t="str">
        <f>IF(AND('Mapa final'!$Y$42="Muy Baja",'Mapa final'!$AA$42="Menor"),CONCATENATE("R7C",'Mapa final'!$O$42),"")</f>
        <v/>
      </c>
      <c r="R52" s="78" t="str">
        <f>IF(AND('Mapa final'!$Y$43="Muy Baja",'Mapa final'!$AA$43="Menor"),CONCATENATE("R7C",'Mapa final'!$O$43),"")</f>
        <v/>
      </c>
      <c r="S52" s="78" t="str">
        <f>IF(AND('Mapa final'!$Y$44="Muy Baja",'Mapa final'!$AA$44="Menor"),CONCATENATE("R7C",'Mapa final'!$O$44),"")</f>
        <v/>
      </c>
      <c r="T52" s="78" t="str">
        <f>IF(AND('Mapa final'!$Y$45="Muy Baja",'Mapa final'!$AA$45="Menor"),CONCATENATE("R7C",'Mapa final'!$O$45),"")</f>
        <v/>
      </c>
      <c r="U52" s="79" t="str">
        <f>IF(AND('Mapa final'!$Y$46="Muy Baja",'Mapa final'!$AA$46="Menor"),CONCATENATE("R7C",'Mapa final'!$O$46),"")</f>
        <v/>
      </c>
      <c r="V52" s="68" t="str">
        <f>IF(AND('Mapa final'!$Y$41="Muy Baja",'Mapa final'!$AA$41="Moderado"),CONCATENATE("R7C",'Mapa final'!$O$41),"")</f>
        <v/>
      </c>
      <c r="W52" s="69" t="str">
        <f>IF(AND('Mapa final'!$Y$42="Muy Baja",'Mapa final'!$AA$42="Moderado"),CONCATENATE("R7C",'Mapa final'!$O$42),"")</f>
        <v/>
      </c>
      <c r="X52" s="69" t="str">
        <f>IF(AND('Mapa final'!$Y$43="Muy Baja",'Mapa final'!$AA$43="Moderado"),CONCATENATE("R7C",'Mapa final'!$O$43),"")</f>
        <v/>
      </c>
      <c r="Y52" s="69" t="str">
        <f>IF(AND('Mapa final'!$Y$44="Muy Baja",'Mapa final'!$AA$44="Moderado"),CONCATENATE("R7C",'Mapa final'!$O$44),"")</f>
        <v/>
      </c>
      <c r="Z52" s="69" t="str">
        <f>IF(AND('Mapa final'!$Y$45="Muy Baja",'Mapa final'!$AA$45="Moderado"),CONCATENATE("R7C",'Mapa final'!$O$45),"")</f>
        <v/>
      </c>
      <c r="AA52" s="70" t="str">
        <f>IF(AND('Mapa final'!$Y$46="Muy Baja",'Mapa final'!$AA$46="Moderado"),CONCATENATE("R7C",'Mapa final'!$O$46),"")</f>
        <v/>
      </c>
      <c r="AB52" s="52" t="str">
        <f>IF(AND('Mapa final'!$Y$41="Muy Baja",'Mapa final'!$AA$41="Mayor"),CONCATENATE("R7C",'Mapa final'!$O$41),"")</f>
        <v/>
      </c>
      <c r="AC52" s="53" t="str">
        <f>IF(AND('Mapa final'!$Y$42="Muy Baja",'Mapa final'!$AA$42="Mayor"),CONCATENATE("R7C",'Mapa final'!$O$42),"")</f>
        <v/>
      </c>
      <c r="AD52" s="58" t="str">
        <f>IF(AND('Mapa final'!$Y$43="Muy Baja",'Mapa final'!$AA$43="Mayor"),CONCATENATE("R7C",'Mapa final'!$O$43),"")</f>
        <v/>
      </c>
      <c r="AE52" s="58" t="str">
        <f>IF(AND('Mapa final'!$Y$44="Muy Baja",'Mapa final'!$AA$44="Mayor"),CONCATENATE("R7C",'Mapa final'!$O$44),"")</f>
        <v/>
      </c>
      <c r="AF52" s="58" t="str">
        <f>IF(AND('Mapa final'!$Y$45="Muy Baja",'Mapa final'!$AA$45="Mayor"),CONCATENATE("R7C",'Mapa final'!$O$45),"")</f>
        <v/>
      </c>
      <c r="AG52" s="54" t="str">
        <f>IF(AND('Mapa final'!$Y$46="Muy Baja",'Mapa final'!$AA$46="Mayor"),CONCATENATE("R7C",'Mapa final'!$O$46),"")</f>
        <v/>
      </c>
      <c r="AH52" s="55" t="str">
        <f>IF(AND('Mapa final'!$Y$41="Muy Baja",'Mapa final'!$AA$41="Catastrófico"),CONCATENATE("R7C",'Mapa final'!$O$41),"")</f>
        <v/>
      </c>
      <c r="AI52" s="56" t="str">
        <f>IF(AND('Mapa final'!$Y$42="Muy Baja",'Mapa final'!$AA$42="Catastrófico"),CONCATENATE("R7C",'Mapa final'!$O$42),"")</f>
        <v/>
      </c>
      <c r="AJ52" s="56" t="str">
        <f>IF(AND('Mapa final'!$Y$43="Muy Baja",'Mapa final'!$AA$43="Catastrófico"),CONCATENATE("R7C",'Mapa final'!$O$43),"")</f>
        <v/>
      </c>
      <c r="AK52" s="56" t="str">
        <f>IF(AND('Mapa final'!$Y$44="Muy Baja",'Mapa final'!$AA$44="Catastrófico"),CONCATENATE("R7C",'Mapa final'!$O$44),"")</f>
        <v/>
      </c>
      <c r="AL52" s="56" t="str">
        <f>IF(AND('Mapa final'!$Y$45="Muy Baja",'Mapa final'!$AA$45="Catastrófico"),CONCATENATE("R7C",'Mapa final'!$O$45),"")</f>
        <v/>
      </c>
      <c r="AM52" s="57" t="str">
        <f>IF(AND('Mapa final'!$Y$46="Muy Baja",'Mapa final'!$AA$46="Catastrófico"),CONCATENATE("R7C",'Mapa final'!$O$46),"")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250"/>
      <c r="C53" s="250"/>
      <c r="D53" s="251"/>
      <c r="E53" s="351"/>
      <c r="F53" s="352"/>
      <c r="G53" s="352"/>
      <c r="H53" s="352"/>
      <c r="I53" s="367"/>
      <c r="J53" s="77" t="str">
        <f>IF(AND('Mapa final'!$Y$47="Muy Baja",'Mapa final'!$AA$47="Leve"),CONCATENATE("R8C",'Mapa final'!$O$47),"")</f>
        <v/>
      </c>
      <c r="K53" s="78" t="str">
        <f>IF(AND('Mapa final'!$Y$48="Muy Baja",'Mapa final'!$AA$48="Leve"),CONCATENATE("R8C",'Mapa final'!$O$48),"")</f>
        <v/>
      </c>
      <c r="L53" s="78" t="str">
        <f>IF(AND('Mapa final'!$Y$49="Muy Baja",'Mapa final'!$AA$49="Leve"),CONCATENATE("R8C",'Mapa final'!$O$49),"")</f>
        <v/>
      </c>
      <c r="M53" s="78" t="str">
        <f>IF(AND('Mapa final'!$Y$50="Muy Baja",'Mapa final'!$AA$50="Leve"),CONCATENATE("R8C",'Mapa final'!$O$50),"")</f>
        <v/>
      </c>
      <c r="N53" s="78" t="str">
        <f>IF(AND('Mapa final'!$Y$51="Muy Baja",'Mapa final'!$AA$51="Leve"),CONCATENATE("R8C",'Mapa final'!$O$51),"")</f>
        <v/>
      </c>
      <c r="O53" s="79" t="str">
        <f>IF(AND('Mapa final'!$Y$52="Muy Baja",'Mapa final'!$AA$52="Leve"),CONCATENATE("R8C",'Mapa final'!$O$52),"")</f>
        <v/>
      </c>
      <c r="P53" s="77" t="str">
        <f>IF(AND('Mapa final'!$Y$47="Muy Baja",'Mapa final'!$AA$47="Menor"),CONCATENATE("R8C",'Mapa final'!$O$47),"")</f>
        <v/>
      </c>
      <c r="Q53" s="78" t="str">
        <f>IF(AND('Mapa final'!$Y$48="Muy Baja",'Mapa final'!$AA$48="Menor"),CONCATENATE("R8C",'Mapa final'!$O$48),"")</f>
        <v/>
      </c>
      <c r="R53" s="78" t="str">
        <f>IF(AND('Mapa final'!$Y$49="Muy Baja",'Mapa final'!$AA$49="Menor"),CONCATENATE("R8C",'Mapa final'!$O$49),"")</f>
        <v/>
      </c>
      <c r="S53" s="78" t="str">
        <f>IF(AND('Mapa final'!$Y$50="Muy Baja",'Mapa final'!$AA$50="Menor"),CONCATENATE("R8C",'Mapa final'!$O$50),"")</f>
        <v/>
      </c>
      <c r="T53" s="78" t="str">
        <f>IF(AND('Mapa final'!$Y$51="Muy Baja",'Mapa final'!$AA$51="Menor"),CONCATENATE("R8C",'Mapa final'!$O$51),"")</f>
        <v/>
      </c>
      <c r="U53" s="79" t="str">
        <f>IF(AND('Mapa final'!$Y$52="Muy Baja",'Mapa final'!$AA$52="Menor"),CONCATENATE("R8C",'Mapa final'!$O$52),"")</f>
        <v/>
      </c>
      <c r="V53" s="68" t="str">
        <f>IF(AND('Mapa final'!$Y$47="Muy Baja",'Mapa final'!$AA$47="Moderado"),CONCATENATE("R8C",'Mapa final'!$O$47),"")</f>
        <v/>
      </c>
      <c r="W53" s="69" t="str">
        <f>IF(AND('Mapa final'!$Y$48="Muy Baja",'Mapa final'!$AA$48="Moderado"),CONCATENATE("R8C",'Mapa final'!$O$48),"")</f>
        <v/>
      </c>
      <c r="X53" s="69" t="str">
        <f>IF(AND('Mapa final'!$Y$49="Muy Baja",'Mapa final'!$AA$49="Moderado"),CONCATENATE("R8C",'Mapa final'!$O$49),"")</f>
        <v/>
      </c>
      <c r="Y53" s="69" t="str">
        <f>IF(AND('Mapa final'!$Y$50="Muy Baja",'Mapa final'!$AA$50="Moderado"),CONCATENATE("R8C",'Mapa final'!$O$50),"")</f>
        <v/>
      </c>
      <c r="Z53" s="69" t="str">
        <f>IF(AND('Mapa final'!$Y$51="Muy Baja",'Mapa final'!$AA$51="Moderado"),CONCATENATE("R8C",'Mapa final'!$O$51),"")</f>
        <v/>
      </c>
      <c r="AA53" s="70" t="str">
        <f>IF(AND('Mapa final'!$Y$52="Muy Baja",'Mapa final'!$AA$52="Moderado"),CONCATENATE("R8C",'Mapa final'!$O$52),"")</f>
        <v/>
      </c>
      <c r="AB53" s="52" t="str">
        <f>IF(AND('Mapa final'!$Y$47="Muy Baja",'Mapa final'!$AA$47="Mayor"),CONCATENATE("R8C",'Mapa final'!$O$47),"")</f>
        <v/>
      </c>
      <c r="AC53" s="53" t="str">
        <f>IF(AND('Mapa final'!$Y$48="Muy Baja",'Mapa final'!$AA$48="Mayor"),CONCATENATE("R8C",'Mapa final'!$O$48),"")</f>
        <v/>
      </c>
      <c r="AD53" s="58" t="str">
        <f>IF(AND('Mapa final'!$Y$49="Muy Baja",'Mapa final'!$AA$49="Mayor"),CONCATENATE("R8C",'Mapa final'!$O$49),"")</f>
        <v/>
      </c>
      <c r="AE53" s="58" t="str">
        <f>IF(AND('Mapa final'!$Y$50="Muy Baja",'Mapa final'!$AA$50="Mayor"),CONCATENATE("R8C",'Mapa final'!$O$50),"")</f>
        <v/>
      </c>
      <c r="AF53" s="58" t="str">
        <f>IF(AND('Mapa final'!$Y$51="Muy Baja",'Mapa final'!$AA$51="Mayor"),CONCATENATE("R8C",'Mapa final'!$O$51),"")</f>
        <v/>
      </c>
      <c r="AG53" s="54" t="str">
        <f>IF(AND('Mapa final'!$Y$52="Muy Baja",'Mapa final'!$AA$52="Mayor"),CONCATENATE("R8C",'Mapa final'!$O$52),"")</f>
        <v/>
      </c>
      <c r="AH53" s="55" t="str">
        <f>IF(AND('Mapa final'!$Y$47="Muy Baja",'Mapa final'!$AA$47="Catastrófico"),CONCATENATE("R8C",'Mapa final'!$O$47),"")</f>
        <v/>
      </c>
      <c r="AI53" s="56" t="str">
        <f>IF(AND('Mapa final'!$Y$48="Muy Baja",'Mapa final'!$AA$48="Catastrófico"),CONCATENATE("R8C",'Mapa final'!$O$48),"")</f>
        <v/>
      </c>
      <c r="AJ53" s="56" t="str">
        <f>IF(AND('Mapa final'!$Y$49="Muy Baja",'Mapa final'!$AA$49="Catastrófico"),CONCATENATE("R8C",'Mapa final'!$O$49),"")</f>
        <v/>
      </c>
      <c r="AK53" s="56" t="str">
        <f>IF(AND('Mapa final'!$Y$50="Muy Baja",'Mapa final'!$AA$50="Catastrófico"),CONCATENATE("R8C",'Mapa final'!$O$50),"")</f>
        <v/>
      </c>
      <c r="AL53" s="56" t="str">
        <f>IF(AND('Mapa final'!$Y$51="Muy Baja",'Mapa final'!$AA$51="Catastrófico"),CONCATENATE("R8C",'Mapa final'!$O$51),"")</f>
        <v/>
      </c>
      <c r="AM53" s="57" t="str">
        <f>IF(AND('Mapa final'!$Y$52="Muy Baja",'Mapa final'!$AA$52="Catastrófico"),CONCATENATE("R8C",'Mapa final'!$O$52),"")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250"/>
      <c r="C54" s="250"/>
      <c r="D54" s="251"/>
      <c r="E54" s="351"/>
      <c r="F54" s="352"/>
      <c r="G54" s="352"/>
      <c r="H54" s="352"/>
      <c r="I54" s="367"/>
      <c r="J54" s="77" t="str">
        <f>IF(AND('Mapa final'!$Y$53="Muy Baja",'Mapa final'!$AA$53="Leve"),CONCATENATE("R9C",'Mapa final'!$O$53),"")</f>
        <v/>
      </c>
      <c r="K54" s="78" t="str">
        <f>IF(AND('Mapa final'!$Y$54="Muy Baja",'Mapa final'!$AA$54="Leve"),CONCATENATE("R9C",'Mapa final'!$O$54),"")</f>
        <v/>
      </c>
      <c r="L54" s="78" t="str">
        <f>IF(AND('Mapa final'!$Y$55="Muy Baja",'Mapa final'!$AA$55="Leve"),CONCATENATE("R9C",'Mapa final'!$O$55),"")</f>
        <v/>
      </c>
      <c r="M54" s="78" t="str">
        <f>IF(AND('Mapa final'!$Y$56="Muy Baja",'Mapa final'!$AA$56="Leve"),CONCATENATE("R9C",'Mapa final'!$O$56),"")</f>
        <v/>
      </c>
      <c r="N54" s="78" t="str">
        <f>IF(AND('Mapa final'!$Y$57="Muy Baja",'Mapa final'!$AA$57="Leve"),CONCATENATE("R9C",'Mapa final'!$O$57),"")</f>
        <v/>
      </c>
      <c r="O54" s="79" t="str">
        <f>IF(AND('Mapa final'!$Y$58="Muy Baja",'Mapa final'!$AA$58="Leve"),CONCATENATE("R9C",'Mapa final'!$O$58),"")</f>
        <v/>
      </c>
      <c r="P54" s="77" t="str">
        <f>IF(AND('Mapa final'!$Y$53="Muy Baja",'Mapa final'!$AA$53="Menor"),CONCATENATE("R9C",'Mapa final'!$O$53),"")</f>
        <v/>
      </c>
      <c r="Q54" s="78" t="str">
        <f>IF(AND('Mapa final'!$Y$54="Muy Baja",'Mapa final'!$AA$54="Menor"),CONCATENATE("R9C",'Mapa final'!$O$54),"")</f>
        <v/>
      </c>
      <c r="R54" s="78" t="str">
        <f>IF(AND('Mapa final'!$Y$55="Muy Baja",'Mapa final'!$AA$55="Menor"),CONCATENATE("R9C",'Mapa final'!$O$55),"")</f>
        <v/>
      </c>
      <c r="S54" s="78" t="str">
        <f>IF(AND('Mapa final'!$Y$56="Muy Baja",'Mapa final'!$AA$56="Menor"),CONCATENATE("R9C",'Mapa final'!$O$56),"")</f>
        <v/>
      </c>
      <c r="T54" s="78" t="str">
        <f>IF(AND('Mapa final'!$Y$57="Muy Baja",'Mapa final'!$AA$57="Menor"),CONCATENATE("R9C",'Mapa final'!$O$57),"")</f>
        <v/>
      </c>
      <c r="U54" s="79" t="str">
        <f>IF(AND('Mapa final'!$Y$58="Muy Baja",'Mapa final'!$AA$58="Menor"),CONCATENATE("R9C",'Mapa final'!$O$58),"")</f>
        <v/>
      </c>
      <c r="V54" s="68" t="str">
        <f>IF(AND('Mapa final'!$Y$53="Muy Baja",'Mapa final'!$AA$53="Moderado"),CONCATENATE("R9C",'Mapa final'!$O$53),"")</f>
        <v/>
      </c>
      <c r="W54" s="69" t="str">
        <f>IF(AND('Mapa final'!$Y$54="Muy Baja",'Mapa final'!$AA$54="Moderado"),CONCATENATE("R9C",'Mapa final'!$O$54),"")</f>
        <v/>
      </c>
      <c r="X54" s="69" t="str">
        <f>IF(AND('Mapa final'!$Y$55="Muy Baja",'Mapa final'!$AA$55="Moderado"),CONCATENATE("R9C",'Mapa final'!$O$55),"")</f>
        <v/>
      </c>
      <c r="Y54" s="69" t="str">
        <f>IF(AND('Mapa final'!$Y$56="Muy Baja",'Mapa final'!$AA$56="Moderado"),CONCATENATE("R9C",'Mapa final'!$O$56),"")</f>
        <v/>
      </c>
      <c r="Z54" s="69" t="str">
        <f>IF(AND('Mapa final'!$Y$57="Muy Baja",'Mapa final'!$AA$57="Moderado"),CONCATENATE("R9C",'Mapa final'!$O$57),"")</f>
        <v/>
      </c>
      <c r="AA54" s="70" t="str">
        <f>IF(AND('Mapa final'!$Y$58="Muy Baja",'Mapa final'!$AA$58="Moderado"),CONCATENATE("R9C",'Mapa final'!$O$58),"")</f>
        <v/>
      </c>
      <c r="AB54" s="52" t="str">
        <f>IF(AND('Mapa final'!$Y$53="Muy Baja",'Mapa final'!$AA$53="Mayor"),CONCATENATE("R9C",'Mapa final'!$O$53),"")</f>
        <v/>
      </c>
      <c r="AC54" s="53" t="str">
        <f>IF(AND('Mapa final'!$Y$54="Muy Baja",'Mapa final'!$AA$54="Mayor"),CONCATENATE("R9C",'Mapa final'!$O$54),"")</f>
        <v/>
      </c>
      <c r="AD54" s="58" t="str">
        <f>IF(AND('Mapa final'!$Y$55="Muy Baja",'Mapa final'!$AA$55="Mayor"),CONCATENATE("R9C",'Mapa final'!$O$55),"")</f>
        <v/>
      </c>
      <c r="AE54" s="58" t="str">
        <f>IF(AND('Mapa final'!$Y$56="Muy Baja",'Mapa final'!$AA$56="Mayor"),CONCATENATE("R9C",'Mapa final'!$O$56),"")</f>
        <v/>
      </c>
      <c r="AF54" s="58" t="str">
        <f>IF(AND('Mapa final'!$Y$57="Muy Baja",'Mapa final'!$AA$57="Mayor"),CONCATENATE("R9C",'Mapa final'!$O$57),"")</f>
        <v/>
      </c>
      <c r="AG54" s="54" t="str">
        <f>IF(AND('Mapa final'!$Y$58="Muy Baja",'Mapa final'!$AA$58="Mayor"),CONCATENATE("R9C",'Mapa final'!$O$58),"")</f>
        <v/>
      </c>
      <c r="AH54" s="55" t="str">
        <f>IF(AND('Mapa final'!$Y$53="Muy Baja",'Mapa final'!$AA$53="Catastrófico"),CONCATENATE("R9C",'Mapa final'!$O$53),"")</f>
        <v/>
      </c>
      <c r="AI54" s="56" t="str">
        <f>IF(AND('Mapa final'!$Y$54="Muy Baja",'Mapa final'!$AA$54="Catastrófico"),CONCATENATE("R9C",'Mapa final'!$O$54),"")</f>
        <v/>
      </c>
      <c r="AJ54" s="56" t="str">
        <f>IF(AND('Mapa final'!$Y$55="Muy Baja",'Mapa final'!$AA$55="Catastrófico"),CONCATENATE("R9C",'Mapa final'!$O$55),"")</f>
        <v/>
      </c>
      <c r="AK54" s="56" t="str">
        <f>IF(AND('Mapa final'!$Y$56="Muy Baja",'Mapa final'!$AA$56="Catastrófico"),CONCATENATE("R9C",'Mapa final'!$O$56),"")</f>
        <v/>
      </c>
      <c r="AL54" s="56" t="str">
        <f>IF(AND('Mapa final'!$Y$57="Muy Baja",'Mapa final'!$AA$57="Catastrófico"),CONCATENATE("R9C",'Mapa final'!$O$57),"")</f>
        <v/>
      </c>
      <c r="AM54" s="57" t="str">
        <f>IF(AND('Mapa final'!$Y$58="Muy Baja",'Mapa final'!$AA$58="Catastrófico"),CONCATENATE("R9C",'Mapa final'!$O$58),"")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250"/>
      <c r="C55" s="250"/>
      <c r="D55" s="251"/>
      <c r="E55" s="353"/>
      <c r="F55" s="354"/>
      <c r="G55" s="354"/>
      <c r="H55" s="354"/>
      <c r="I55" s="368"/>
      <c r="J55" s="80" t="str">
        <f>IF(AND('Mapa final'!$Y$59="Muy Baja",'Mapa final'!$AA$59="Leve"),CONCATENATE("R10C",'Mapa final'!$O$59),"")</f>
        <v/>
      </c>
      <c r="K55" s="81" t="str">
        <f>IF(AND('Mapa final'!$Y$60="Muy Baja",'Mapa final'!$AA$60="Leve"),CONCATENATE("R10C",'Mapa final'!$O$60),"")</f>
        <v/>
      </c>
      <c r="L55" s="81" t="str">
        <f>IF(AND('Mapa final'!$Y$61="Muy Baja",'Mapa final'!$AA$61="Leve"),CONCATENATE("R10C",'Mapa final'!$O$61),"")</f>
        <v/>
      </c>
      <c r="M55" s="81" t="str">
        <f>IF(AND('Mapa final'!$Y$62="Muy Baja",'Mapa final'!$AA$62="Leve"),CONCATENATE("R10C",'Mapa final'!$O$62),"")</f>
        <v/>
      </c>
      <c r="N55" s="81" t="str">
        <f>IF(AND('Mapa final'!$Y$63="Muy Baja",'Mapa final'!$AA$63="Leve"),CONCATENATE("R10C",'Mapa final'!$O$63),"")</f>
        <v/>
      </c>
      <c r="O55" s="82" t="str">
        <f>IF(AND('Mapa final'!$Y$64="Muy Baja",'Mapa final'!$AA$64="Leve"),CONCATENATE("R10C",'Mapa final'!$O$64),"")</f>
        <v/>
      </c>
      <c r="P55" s="80" t="str">
        <f>IF(AND('Mapa final'!$Y$59="Muy Baja",'Mapa final'!$AA$59="Menor"),CONCATENATE("R10C",'Mapa final'!$O$59),"")</f>
        <v/>
      </c>
      <c r="Q55" s="81" t="str">
        <f>IF(AND('Mapa final'!$Y$60="Muy Baja",'Mapa final'!$AA$60="Menor"),CONCATENATE("R10C",'Mapa final'!$O$60),"")</f>
        <v/>
      </c>
      <c r="R55" s="81" t="str">
        <f>IF(AND('Mapa final'!$Y$61="Muy Baja",'Mapa final'!$AA$61="Menor"),CONCATENATE("R10C",'Mapa final'!$O$61),"")</f>
        <v/>
      </c>
      <c r="S55" s="81" t="str">
        <f>IF(AND('Mapa final'!$Y$62="Muy Baja",'Mapa final'!$AA$62="Menor"),CONCATENATE("R10C",'Mapa final'!$O$62),"")</f>
        <v/>
      </c>
      <c r="T55" s="81" t="str">
        <f>IF(AND('Mapa final'!$Y$63="Muy Baja",'Mapa final'!$AA$63="Menor"),CONCATENATE("R10C",'Mapa final'!$O$63),"")</f>
        <v/>
      </c>
      <c r="U55" s="82" t="str">
        <f>IF(AND('Mapa final'!$Y$64="Muy Baja",'Mapa final'!$AA$64="Menor"),CONCATENATE("R10C",'Mapa final'!$O$64),"")</f>
        <v/>
      </c>
      <c r="V55" s="71" t="str">
        <f>IF(AND('Mapa final'!$Y$59="Muy Baja",'Mapa final'!$AA$59="Moderado"),CONCATENATE("R10C",'Mapa final'!$O$59),"")</f>
        <v/>
      </c>
      <c r="W55" s="72" t="str">
        <f>IF(AND('Mapa final'!$Y$60="Muy Baja",'Mapa final'!$AA$60="Moderado"),CONCATENATE("R10C",'Mapa final'!$O$60),"")</f>
        <v/>
      </c>
      <c r="X55" s="72" t="str">
        <f>IF(AND('Mapa final'!$Y$61="Muy Baja",'Mapa final'!$AA$61="Moderado"),CONCATENATE("R10C",'Mapa final'!$O$61),"")</f>
        <v/>
      </c>
      <c r="Y55" s="72" t="str">
        <f>IF(AND('Mapa final'!$Y$62="Muy Baja",'Mapa final'!$AA$62="Moderado"),CONCATENATE("R10C",'Mapa final'!$O$62),"")</f>
        <v/>
      </c>
      <c r="Z55" s="72" t="str">
        <f>IF(AND('Mapa final'!$Y$63="Muy Baja",'Mapa final'!$AA$63="Moderado"),CONCATENATE("R10C",'Mapa final'!$O$63),"")</f>
        <v/>
      </c>
      <c r="AA55" s="73" t="str">
        <f>IF(AND('Mapa final'!$Y$64="Muy Baja",'Mapa final'!$AA$64="Moderado"),CONCATENATE("R10C",'Mapa final'!$O$64),"")</f>
        <v/>
      </c>
      <c r="AB55" s="59" t="str">
        <f>IF(AND('Mapa final'!$Y$59="Muy Baja",'Mapa final'!$AA$59="Mayor"),CONCATENATE("R10C",'Mapa final'!$O$59),"")</f>
        <v/>
      </c>
      <c r="AC55" s="60" t="str">
        <f>IF(AND('Mapa final'!$Y$60="Muy Baja",'Mapa final'!$AA$60="Mayor"),CONCATENATE("R10C",'Mapa final'!$O$60),"")</f>
        <v/>
      </c>
      <c r="AD55" s="60" t="str">
        <f>IF(AND('Mapa final'!$Y$61="Muy Baja",'Mapa final'!$AA$61="Mayor"),CONCATENATE("R10C",'Mapa final'!$O$61),"")</f>
        <v/>
      </c>
      <c r="AE55" s="60" t="str">
        <f>IF(AND('Mapa final'!$Y$62="Muy Baja",'Mapa final'!$AA$62="Mayor"),CONCATENATE("R10C",'Mapa final'!$O$62),"")</f>
        <v/>
      </c>
      <c r="AF55" s="60" t="str">
        <f>IF(AND('Mapa final'!$Y$63="Muy Baja",'Mapa final'!$AA$63="Mayor"),CONCATENATE("R10C",'Mapa final'!$O$63),"")</f>
        <v/>
      </c>
      <c r="AG55" s="61" t="str">
        <f>IF(AND('Mapa final'!$Y$64="Muy Baja",'Mapa final'!$AA$64="Mayor"),CONCATENATE("R10C",'Mapa final'!$O$64),"")</f>
        <v/>
      </c>
      <c r="AH55" s="62" t="str">
        <f>IF(AND('Mapa final'!$Y$59="Muy Baja",'Mapa final'!$AA$59="Catastrófico"),CONCATENATE("R10C",'Mapa final'!$O$59),"")</f>
        <v/>
      </c>
      <c r="AI55" s="63" t="str">
        <f>IF(AND('Mapa final'!$Y$60="Muy Baja",'Mapa final'!$AA$60="Catastrófico"),CONCATENATE("R10C",'Mapa final'!$O$60),"")</f>
        <v/>
      </c>
      <c r="AJ55" s="63" t="str">
        <f>IF(AND('Mapa final'!$Y$61="Muy Baja",'Mapa final'!$AA$61="Catastrófico"),CONCATENATE("R10C",'Mapa final'!$O$61),"")</f>
        <v/>
      </c>
      <c r="AK55" s="63" t="str">
        <f>IF(AND('Mapa final'!$Y$62="Muy Baja",'Mapa final'!$AA$62="Catastrófico"),CONCATENATE("R10C",'Mapa final'!$O$62),"")</f>
        <v/>
      </c>
      <c r="AL55" s="63" t="str">
        <f>IF(AND('Mapa final'!$Y$63="Muy Baja",'Mapa final'!$AA$63="Catastrófico"),CONCATENATE("R10C",'Mapa final'!$O$63),"")</f>
        <v/>
      </c>
      <c r="AM55" s="64" t="str">
        <f>IF(AND('Mapa final'!$Y$64="Muy Baja",'Mapa final'!$AA$64="Catastrófico"),CONCATENATE("R10C",'Mapa final'!$O$64),"")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47" t="s">
        <v>112</v>
      </c>
      <c r="K56" s="348"/>
      <c r="L56" s="348"/>
      <c r="M56" s="348"/>
      <c r="N56" s="348"/>
      <c r="O56" s="366"/>
      <c r="P56" s="347" t="s">
        <v>111</v>
      </c>
      <c r="Q56" s="348"/>
      <c r="R56" s="348"/>
      <c r="S56" s="348"/>
      <c r="T56" s="348"/>
      <c r="U56" s="366"/>
      <c r="V56" s="347" t="s">
        <v>110</v>
      </c>
      <c r="W56" s="348"/>
      <c r="X56" s="348"/>
      <c r="Y56" s="348"/>
      <c r="Z56" s="348"/>
      <c r="AA56" s="366"/>
      <c r="AB56" s="347" t="s">
        <v>109</v>
      </c>
      <c r="AC56" s="387"/>
      <c r="AD56" s="348"/>
      <c r="AE56" s="348"/>
      <c r="AF56" s="348"/>
      <c r="AG56" s="366"/>
      <c r="AH56" s="347" t="s">
        <v>108</v>
      </c>
      <c r="AI56" s="348"/>
      <c r="AJ56" s="348"/>
      <c r="AK56" s="348"/>
      <c r="AL56" s="348"/>
      <c r="AM56" s="36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51"/>
      <c r="K57" s="352"/>
      <c r="L57" s="352"/>
      <c r="M57" s="352"/>
      <c r="N57" s="352"/>
      <c r="O57" s="367"/>
      <c r="P57" s="351"/>
      <c r="Q57" s="352"/>
      <c r="R57" s="352"/>
      <c r="S57" s="352"/>
      <c r="T57" s="352"/>
      <c r="U57" s="367"/>
      <c r="V57" s="351"/>
      <c r="W57" s="352"/>
      <c r="X57" s="352"/>
      <c r="Y57" s="352"/>
      <c r="Z57" s="352"/>
      <c r="AA57" s="367"/>
      <c r="AB57" s="351"/>
      <c r="AC57" s="352"/>
      <c r="AD57" s="352"/>
      <c r="AE57" s="352"/>
      <c r="AF57" s="352"/>
      <c r="AG57" s="367"/>
      <c r="AH57" s="351"/>
      <c r="AI57" s="352"/>
      <c r="AJ57" s="352"/>
      <c r="AK57" s="352"/>
      <c r="AL57" s="352"/>
      <c r="AM57" s="36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51"/>
      <c r="K58" s="352"/>
      <c r="L58" s="352"/>
      <c r="M58" s="352"/>
      <c r="N58" s="352"/>
      <c r="O58" s="367"/>
      <c r="P58" s="351"/>
      <c r="Q58" s="352"/>
      <c r="R58" s="352"/>
      <c r="S58" s="352"/>
      <c r="T58" s="352"/>
      <c r="U58" s="367"/>
      <c r="V58" s="351"/>
      <c r="W58" s="352"/>
      <c r="X58" s="352"/>
      <c r="Y58" s="352"/>
      <c r="Z58" s="352"/>
      <c r="AA58" s="367"/>
      <c r="AB58" s="351"/>
      <c r="AC58" s="352"/>
      <c r="AD58" s="352"/>
      <c r="AE58" s="352"/>
      <c r="AF58" s="352"/>
      <c r="AG58" s="367"/>
      <c r="AH58" s="351"/>
      <c r="AI58" s="352"/>
      <c r="AJ58" s="352"/>
      <c r="AK58" s="352"/>
      <c r="AL58" s="352"/>
      <c r="AM58" s="36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51"/>
      <c r="K59" s="352"/>
      <c r="L59" s="352"/>
      <c r="M59" s="352"/>
      <c r="N59" s="352"/>
      <c r="O59" s="367"/>
      <c r="P59" s="351"/>
      <c r="Q59" s="352"/>
      <c r="R59" s="352"/>
      <c r="S59" s="352"/>
      <c r="T59" s="352"/>
      <c r="U59" s="367"/>
      <c r="V59" s="351"/>
      <c r="W59" s="352"/>
      <c r="X59" s="352"/>
      <c r="Y59" s="352"/>
      <c r="Z59" s="352"/>
      <c r="AA59" s="367"/>
      <c r="AB59" s="351"/>
      <c r="AC59" s="352"/>
      <c r="AD59" s="352"/>
      <c r="AE59" s="352"/>
      <c r="AF59" s="352"/>
      <c r="AG59" s="367"/>
      <c r="AH59" s="351"/>
      <c r="AI59" s="352"/>
      <c r="AJ59" s="352"/>
      <c r="AK59" s="352"/>
      <c r="AL59" s="352"/>
      <c r="AM59" s="36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51"/>
      <c r="K60" s="352"/>
      <c r="L60" s="352"/>
      <c r="M60" s="352"/>
      <c r="N60" s="352"/>
      <c r="O60" s="367"/>
      <c r="P60" s="351"/>
      <c r="Q60" s="352"/>
      <c r="R60" s="352"/>
      <c r="S60" s="352"/>
      <c r="T60" s="352"/>
      <c r="U60" s="367"/>
      <c r="V60" s="351"/>
      <c r="W60" s="352"/>
      <c r="X60" s="352"/>
      <c r="Y60" s="352"/>
      <c r="Z60" s="352"/>
      <c r="AA60" s="367"/>
      <c r="AB60" s="351"/>
      <c r="AC60" s="352"/>
      <c r="AD60" s="352"/>
      <c r="AE60" s="352"/>
      <c r="AF60" s="352"/>
      <c r="AG60" s="367"/>
      <c r="AH60" s="351"/>
      <c r="AI60" s="352"/>
      <c r="AJ60" s="352"/>
      <c r="AK60" s="352"/>
      <c r="AL60" s="352"/>
      <c r="AM60" s="36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53"/>
      <c r="K61" s="354"/>
      <c r="L61" s="354"/>
      <c r="M61" s="354"/>
      <c r="N61" s="354"/>
      <c r="O61" s="368"/>
      <c r="P61" s="353"/>
      <c r="Q61" s="354"/>
      <c r="R61" s="354"/>
      <c r="S61" s="354"/>
      <c r="T61" s="354"/>
      <c r="U61" s="368"/>
      <c r="V61" s="353"/>
      <c r="W61" s="354"/>
      <c r="X61" s="354"/>
      <c r="Y61" s="354"/>
      <c r="Z61" s="354"/>
      <c r="AA61" s="368"/>
      <c r="AB61" s="353"/>
      <c r="AC61" s="354"/>
      <c r="AD61" s="354"/>
      <c r="AE61" s="354"/>
      <c r="AF61" s="354"/>
      <c r="AG61" s="368"/>
      <c r="AH61" s="353"/>
      <c r="AI61" s="354"/>
      <c r="AJ61" s="354"/>
      <c r="AK61" s="354"/>
      <c r="AL61" s="354"/>
      <c r="AM61" s="36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388" t="s">
        <v>55</v>
      </c>
      <c r="C1" s="388"/>
      <c r="D1" s="38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389" t="s">
        <v>63</v>
      </c>
      <c r="C1" s="389"/>
      <c r="D1" s="389"/>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390" t="s">
        <v>78</v>
      </c>
      <c r="C1" s="391"/>
      <c r="D1" s="391"/>
      <c r="E1" s="391"/>
      <c r="F1" s="392"/>
    </row>
    <row r="2" spans="2:6" ht="16.3" thickBot="1" x14ac:dyDescent="0.5">
      <c r="B2" s="90"/>
      <c r="C2" s="90"/>
      <c r="D2" s="90"/>
      <c r="E2" s="90"/>
      <c r="F2" s="90"/>
    </row>
    <row r="3" spans="2:6" ht="15.9" thickBot="1" x14ac:dyDescent="0.4">
      <c r="B3" s="394" t="s">
        <v>64</v>
      </c>
      <c r="C3" s="395"/>
      <c r="D3" s="395"/>
      <c r="E3" s="102" t="s">
        <v>65</v>
      </c>
      <c r="F3" s="103" t="s">
        <v>66</v>
      </c>
    </row>
    <row r="4" spans="2:6" ht="30.9" x14ac:dyDescent="0.35">
      <c r="B4" s="396" t="s">
        <v>67</v>
      </c>
      <c r="C4" s="398" t="s">
        <v>13</v>
      </c>
      <c r="D4" s="91" t="s">
        <v>14</v>
      </c>
      <c r="E4" s="92" t="s">
        <v>68</v>
      </c>
      <c r="F4" s="93">
        <v>0.25</v>
      </c>
    </row>
    <row r="5" spans="2:6" ht="46.3" x14ac:dyDescent="0.35">
      <c r="B5" s="397"/>
      <c r="C5" s="399"/>
      <c r="D5" s="94" t="s">
        <v>15</v>
      </c>
      <c r="E5" s="95" t="s">
        <v>69</v>
      </c>
      <c r="F5" s="96">
        <v>0.15</v>
      </c>
    </row>
    <row r="6" spans="2:6" ht="46.3" x14ac:dyDescent="0.35">
      <c r="B6" s="397"/>
      <c r="C6" s="399"/>
      <c r="D6" s="94" t="s">
        <v>16</v>
      </c>
      <c r="E6" s="95" t="s">
        <v>70</v>
      </c>
      <c r="F6" s="96">
        <v>0.1</v>
      </c>
    </row>
    <row r="7" spans="2:6" ht="61.75" x14ac:dyDescent="0.35">
      <c r="B7" s="397"/>
      <c r="C7" s="399" t="s">
        <v>17</v>
      </c>
      <c r="D7" s="94" t="s">
        <v>10</v>
      </c>
      <c r="E7" s="95" t="s">
        <v>71</v>
      </c>
      <c r="F7" s="96">
        <v>0.25</v>
      </c>
    </row>
    <row r="8" spans="2:6" ht="30.9" x14ac:dyDescent="0.35">
      <c r="B8" s="397"/>
      <c r="C8" s="399"/>
      <c r="D8" s="94" t="s">
        <v>9</v>
      </c>
      <c r="E8" s="95" t="s">
        <v>72</v>
      </c>
      <c r="F8" s="96">
        <v>0.15</v>
      </c>
    </row>
    <row r="9" spans="2:6" ht="46.3" x14ac:dyDescent="0.35">
      <c r="B9" s="397" t="s">
        <v>162</v>
      </c>
      <c r="C9" s="399" t="s">
        <v>18</v>
      </c>
      <c r="D9" s="94" t="s">
        <v>19</v>
      </c>
      <c r="E9" s="95" t="s">
        <v>73</v>
      </c>
      <c r="F9" s="97" t="s">
        <v>74</v>
      </c>
    </row>
    <row r="10" spans="2:6" ht="46.3" x14ac:dyDescent="0.35">
      <c r="B10" s="397"/>
      <c r="C10" s="399"/>
      <c r="D10" s="94" t="s">
        <v>20</v>
      </c>
      <c r="E10" s="95" t="s">
        <v>75</v>
      </c>
      <c r="F10" s="97" t="s">
        <v>74</v>
      </c>
    </row>
    <row r="11" spans="2:6" ht="30.9" x14ac:dyDescent="0.35">
      <c r="B11" s="397"/>
      <c r="C11" s="399" t="s">
        <v>21</v>
      </c>
      <c r="D11" s="94" t="s">
        <v>22</v>
      </c>
      <c r="E11" s="95" t="s">
        <v>76</v>
      </c>
      <c r="F11" s="97" t="s">
        <v>74</v>
      </c>
    </row>
    <row r="12" spans="2:6" ht="46.3" x14ac:dyDescent="0.35">
      <c r="B12" s="397"/>
      <c r="C12" s="399"/>
      <c r="D12" s="94" t="s">
        <v>23</v>
      </c>
      <c r="E12" s="95" t="s">
        <v>77</v>
      </c>
      <c r="F12" s="97" t="s">
        <v>74</v>
      </c>
    </row>
    <row r="13" spans="2:6" ht="30.9" x14ac:dyDescent="0.35">
      <c r="B13" s="397"/>
      <c r="C13" s="399" t="s">
        <v>24</v>
      </c>
      <c r="D13" s="94" t="s">
        <v>119</v>
      </c>
      <c r="E13" s="95" t="s">
        <v>122</v>
      </c>
      <c r="F13" s="97" t="s">
        <v>74</v>
      </c>
    </row>
    <row r="14" spans="2:6" ht="15.9" thickBot="1" x14ac:dyDescent="0.4">
      <c r="B14" s="400"/>
      <c r="C14" s="401"/>
      <c r="D14" s="98" t="s">
        <v>120</v>
      </c>
      <c r="E14" s="99" t="s">
        <v>121</v>
      </c>
      <c r="F14" s="100" t="s">
        <v>74</v>
      </c>
    </row>
    <row r="15" spans="2:6" ht="49.5" customHeight="1" x14ac:dyDescent="0.35">
      <c r="B15" s="393" t="s">
        <v>159</v>
      </c>
      <c r="C15" s="393"/>
      <c r="D15" s="393"/>
      <c r="E15" s="393"/>
      <c r="F15" s="393"/>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2023-07-28T14:09:33Z</dcterms:modified>
</cp:coreProperties>
</file>