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iliana Lamprea A\Documents\01 Proyectos\06 EDAT\03 Documentos\05 Evidencias\04 Riesgos\Mapas de Riesgos 2022\Mapas de Riesgos - Con segumiento 2022\"/>
    </mc:Choice>
  </mc:AlternateContent>
  <bookViews>
    <workbookView xWindow="0" yWindow="0" windowWidth="16457" windowHeight="5254"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T10" i="1" l="1"/>
  <c r="K30" i="1"/>
  <c r="K21" i="1"/>
  <c r="K54" i="1"/>
  <c r="K51" i="1"/>
  <c r="K15" i="1"/>
  <c r="K64" i="1"/>
  <c r="K60" i="1"/>
  <c r="K18" i="1"/>
  <c r="K44" i="1"/>
  <c r="K32" i="1"/>
  <c r="K38" i="1"/>
  <c r="K52" i="1"/>
  <c r="K34" i="1"/>
  <c r="K31" i="1"/>
  <c r="K12" i="1"/>
  <c r="K45" i="1"/>
  <c r="K63" i="1"/>
  <c r="K55" i="1"/>
  <c r="K36" i="1"/>
  <c r="K20" i="1"/>
  <c r="K33" i="1"/>
  <c r="K50" i="1"/>
  <c r="K39" i="1"/>
  <c r="K24" i="1"/>
  <c r="K61" i="1"/>
  <c r="K48" i="1"/>
  <c r="K49" i="1"/>
  <c r="K16" i="1"/>
  <c r="K46" i="1"/>
  <c r="K43" i="1"/>
  <c r="K13" i="1"/>
  <c r="K40" i="1"/>
  <c r="K58" i="1"/>
  <c r="K28" i="1"/>
  <c r="K25" i="1"/>
  <c r="K14" i="1"/>
  <c r="K56" i="1"/>
  <c r="K22" i="1"/>
  <c r="K27" i="1"/>
  <c r="K57" i="1"/>
  <c r="K42" i="1"/>
  <c r="K37" i="1"/>
  <c r="K19" i="1"/>
  <c r="K62" i="1"/>
  <c r="K26" i="1"/>
  <c r="F221" i="13" l="1"/>
  <c r="F211" i="13"/>
  <c r="F212" i="13"/>
  <c r="F213" i="13"/>
  <c r="F214" i="13"/>
  <c r="F215" i="13"/>
  <c r="F216" i="13"/>
  <c r="F217" i="13"/>
  <c r="F218" i="13"/>
  <c r="F219" i="13"/>
  <c r="F220" i="13"/>
  <c r="F210" i="13"/>
  <c r="B221" i="13" a="1"/>
  <c r="B221" i="13" l="1"/>
  <c r="Q47" i="1"/>
  <c r="Q42" i="1"/>
  <c r="Q3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4" i="1" l="1"/>
  <c r="Q64" i="1"/>
  <c r="T63" i="1"/>
  <c r="Q63" i="1"/>
  <c r="T62" i="1"/>
  <c r="Q62" i="1"/>
  <c r="T61" i="1"/>
  <c r="Q61" i="1"/>
  <c r="T60" i="1"/>
  <c r="Q60" i="1"/>
  <c r="T59" i="1"/>
  <c r="Q59" i="1"/>
  <c r="AB60" i="1" s="1"/>
  <c r="H59" i="1"/>
  <c r="I59" i="1" s="1"/>
  <c r="T58" i="1"/>
  <c r="Q58" i="1"/>
  <c r="T57" i="1"/>
  <c r="Q57" i="1"/>
  <c r="T56" i="1"/>
  <c r="Q56" i="1"/>
  <c r="T55" i="1"/>
  <c r="Q55" i="1"/>
  <c r="T54" i="1"/>
  <c r="Q54" i="1"/>
  <c r="T53" i="1"/>
  <c r="Q53" i="1"/>
  <c r="H53" i="1"/>
  <c r="I53" i="1" s="1"/>
  <c r="T52" i="1"/>
  <c r="Q52" i="1"/>
  <c r="T51" i="1"/>
  <c r="Q51" i="1"/>
  <c r="T50" i="1"/>
  <c r="Q50" i="1"/>
  <c r="T49" i="1"/>
  <c r="Q49" i="1"/>
  <c r="T48" i="1"/>
  <c r="Q48" i="1"/>
  <c r="AB48" i="1" s="1"/>
  <c r="T47" i="1"/>
  <c r="H47" i="1"/>
  <c r="I47" i="1" s="1"/>
  <c r="T46" i="1"/>
  <c r="Q46" i="1"/>
  <c r="T45" i="1"/>
  <c r="Q45" i="1"/>
  <c r="T44" i="1"/>
  <c r="Q44" i="1"/>
  <c r="T43" i="1"/>
  <c r="Q43" i="1"/>
  <c r="T42" i="1"/>
  <c r="T41" i="1"/>
  <c r="Q41" i="1"/>
  <c r="AB42" i="1" s="1"/>
  <c r="H41" i="1"/>
  <c r="I41" i="1" s="1"/>
  <c r="T40" i="1"/>
  <c r="Q40" i="1"/>
  <c r="T39" i="1"/>
  <c r="Q39" i="1"/>
  <c r="T38" i="1"/>
  <c r="Q38" i="1"/>
  <c r="T37" i="1"/>
  <c r="Q37" i="1"/>
  <c r="T36" i="1"/>
  <c r="T35" i="1"/>
  <c r="Q35" i="1"/>
  <c r="AB36" i="1" s="1"/>
  <c r="H35" i="1"/>
  <c r="I35" i="1" s="1"/>
  <c r="T34" i="1"/>
  <c r="Q34" i="1"/>
  <c r="T33" i="1"/>
  <c r="Q33" i="1"/>
  <c r="T32" i="1"/>
  <c r="Q32" i="1"/>
  <c r="T31" i="1"/>
  <c r="Q31" i="1"/>
  <c r="T30" i="1"/>
  <c r="Q30" i="1"/>
  <c r="T29" i="1"/>
  <c r="Q29" i="1"/>
  <c r="H29" i="1"/>
  <c r="I29" i="1" s="1"/>
  <c r="T28" i="1"/>
  <c r="Q28" i="1"/>
  <c r="T27" i="1"/>
  <c r="Q27" i="1"/>
  <c r="T26" i="1"/>
  <c r="Q26" i="1"/>
  <c r="T25" i="1"/>
  <c r="Q25" i="1"/>
  <c r="T24" i="1"/>
  <c r="Q24" i="1"/>
  <c r="T23" i="1"/>
  <c r="Q23" i="1"/>
  <c r="H23" i="1"/>
  <c r="I23" i="1" s="1"/>
  <c r="T22" i="1"/>
  <c r="Q22" i="1"/>
  <c r="T21" i="1"/>
  <c r="Q21" i="1"/>
  <c r="T20" i="1"/>
  <c r="Q20" i="1"/>
  <c r="T19" i="1"/>
  <c r="Q19" i="1"/>
  <c r="T18" i="1"/>
  <c r="Q18" i="1"/>
  <c r="T17" i="1"/>
  <c r="Q17" i="1"/>
  <c r="AB18" i="1" s="1"/>
  <c r="H17" i="1"/>
  <c r="I17" i="1" s="1"/>
  <c r="H11" i="1"/>
  <c r="T16" i="1"/>
  <c r="Q16" i="1"/>
  <c r="T15" i="1"/>
  <c r="Q15" i="1"/>
  <c r="T14" i="1"/>
  <c r="Q14" i="1"/>
  <c r="T13" i="1"/>
  <c r="Q13" i="1"/>
  <c r="T12" i="1"/>
  <c r="Q12" i="1"/>
  <c r="T11" i="1"/>
  <c r="Q11" i="1"/>
  <c r="AB24" i="1" l="1"/>
  <c r="AB12" i="1"/>
  <c r="AB30" i="1"/>
  <c r="AB54" i="1"/>
  <c r="AB45" i="1"/>
  <c r="AA45" i="1" s="1"/>
  <c r="AB46" i="1"/>
  <c r="AA46" i="1" s="1"/>
  <c r="I11" i="1"/>
  <c r="X59" i="1"/>
  <c r="X53" i="1"/>
  <c r="X47" i="1"/>
  <c r="X41" i="1"/>
  <c r="X45" i="1"/>
  <c r="X46" i="1"/>
  <c r="X35" i="1"/>
  <c r="X29" i="1"/>
  <c r="X23" i="1"/>
  <c r="X17" i="1"/>
  <c r="X11" i="1"/>
  <c r="Y59" i="1" l="1"/>
  <c r="Z59" i="1"/>
  <c r="X60" i="1" s="1"/>
  <c r="Y60" i="1" s="1"/>
  <c r="Y53" i="1"/>
  <c r="Z53" i="1"/>
  <c r="X54" i="1" s="1"/>
  <c r="Z54" i="1" s="1"/>
  <c r="X55" i="1" s="1"/>
  <c r="Y47" i="1"/>
  <c r="Z47" i="1"/>
  <c r="X48" i="1" s="1"/>
  <c r="Z48" i="1" s="1"/>
  <c r="X49" i="1" s="1"/>
  <c r="Y46" i="1"/>
  <c r="Z46" i="1"/>
  <c r="Y45" i="1"/>
  <c r="Z45" i="1"/>
  <c r="Y41" i="1"/>
  <c r="Z41" i="1"/>
  <c r="Y35" i="1"/>
  <c r="Z35" i="1"/>
  <c r="X36" i="1" s="1"/>
  <c r="Z36" i="1" s="1"/>
  <c r="X37" i="1" s="1"/>
  <c r="Y29" i="1"/>
  <c r="Z29" i="1"/>
  <c r="Y23" i="1"/>
  <c r="Z23" i="1"/>
  <c r="X24" i="1" s="1"/>
  <c r="Z24" i="1" s="1"/>
  <c r="X25" i="1" s="1"/>
  <c r="Y25" i="1" s="1"/>
  <c r="Y17" i="1"/>
  <c r="Z17" i="1"/>
  <c r="X18" i="1" s="1"/>
  <c r="Y18" i="1" s="1"/>
  <c r="Y11" i="1"/>
  <c r="Z11" i="1"/>
  <c r="X12" i="1" s="1"/>
  <c r="Y54" i="1" l="1"/>
  <c r="Y48" i="1"/>
  <c r="Z18" i="1"/>
  <c r="X19" i="1" s="1"/>
  <c r="Y19" i="1" s="1"/>
  <c r="Y36" i="1"/>
  <c r="Y24" i="1"/>
  <c r="Y37" i="1"/>
  <c r="Z37" i="1"/>
  <c r="Z55" i="1"/>
  <c r="X56" i="1" s="1"/>
  <c r="Y55" i="1"/>
  <c r="Z49" i="1"/>
  <c r="X50" i="1" s="1"/>
  <c r="Y49" i="1"/>
  <c r="Z60" i="1"/>
  <c r="X61" i="1" s="1"/>
  <c r="X30" i="1"/>
  <c r="X42" i="1"/>
  <c r="X43" i="1"/>
  <c r="Z25"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45" i="1"/>
  <c r="AC46" i="1"/>
  <c r="Y56" i="1" l="1"/>
  <c r="Z56" i="1"/>
  <c r="Y50" i="1"/>
  <c r="Z50" i="1"/>
  <c r="X51" i="1" s="1"/>
  <c r="Z19" i="1"/>
  <c r="X20" i="1" s="1"/>
  <c r="Z20" i="1" s="1"/>
  <c r="Y43" i="1"/>
  <c r="Z43" i="1"/>
  <c r="X44" i="1" s="1"/>
  <c r="Y61" i="1"/>
  <c r="Z61" i="1"/>
  <c r="X62" i="1" s="1"/>
  <c r="Y42" i="1"/>
  <c r="Z42" i="1"/>
  <c r="X38" i="1"/>
  <c r="Y30" i="1"/>
  <c r="Z30" i="1"/>
  <c r="X31" i="1" s="1"/>
  <c r="Y31" i="1" s="1"/>
  <c r="X27" i="1"/>
  <c r="Y27" i="1" s="1"/>
  <c r="X26" i="1"/>
  <c r="Y12" i="1"/>
  <c r="Z12" i="1"/>
  <c r="X13" i="1" s="1"/>
  <c r="Y13" i="1" s="1"/>
  <c r="Z31" i="1" l="1"/>
  <c r="X32" i="1" s="1"/>
  <c r="Z32" i="1" s="1"/>
  <c r="X33" i="1" s="1"/>
  <c r="Y51" i="1"/>
  <c r="Z51" i="1"/>
  <c r="X52" i="1" s="1"/>
  <c r="X57" i="1"/>
  <c r="X58" i="1"/>
  <c r="Y20" i="1"/>
  <c r="Y38" i="1"/>
  <c r="Z38" i="1"/>
  <c r="X39" i="1" s="1"/>
  <c r="Y39" i="1" s="1"/>
  <c r="Y32" i="1"/>
  <c r="Y44" i="1"/>
  <c r="Z44" i="1"/>
  <c r="X21" i="1"/>
  <c r="Z62" i="1"/>
  <c r="Y62" i="1"/>
  <c r="Y26" i="1"/>
  <c r="Z26" i="1"/>
  <c r="Z27" i="1"/>
  <c r="X28" i="1" s="1"/>
  <c r="Z13" i="1"/>
  <c r="X14" i="1" s="1"/>
  <c r="Y14" i="1" s="1"/>
  <c r="Y58" i="1" l="1"/>
  <c r="Z58" i="1"/>
  <c r="Y57" i="1"/>
  <c r="Z57" i="1"/>
  <c r="Y52" i="1"/>
  <c r="Z52" i="1"/>
  <c r="X63" i="1"/>
  <c r="X64" i="1"/>
  <c r="Z39" i="1"/>
  <c r="X40" i="1" s="1"/>
  <c r="Y40" i="1" s="1"/>
  <c r="Z33" i="1"/>
  <c r="X34" i="1" s="1"/>
  <c r="Y33" i="1"/>
  <c r="Y21" i="1"/>
  <c r="Z21" i="1"/>
  <c r="X22" i="1" s="1"/>
  <c r="Y22" i="1" s="1"/>
  <c r="Y28" i="1"/>
  <c r="Z28" i="1"/>
  <c r="Z14" i="1"/>
  <c r="X15" i="1" s="1"/>
  <c r="Z15" i="1" s="1"/>
  <c r="X16" i="1" s="1"/>
  <c r="X10" i="1"/>
  <c r="Y10" i="1" s="1"/>
  <c r="Y64" i="1" l="1"/>
  <c r="Z64" i="1"/>
  <c r="Y63" i="1"/>
  <c r="Z63" i="1"/>
  <c r="Y34" i="1"/>
  <c r="Z34" i="1"/>
  <c r="Z40" i="1"/>
  <c r="Z22" i="1"/>
  <c r="Y15" i="1"/>
  <c r="Y16" i="1"/>
  <c r="Z16" i="1"/>
  <c r="Z10" i="1" l="1"/>
  <c r="AB23" i="1" l="1"/>
  <c r="AA23" i="1" s="1"/>
  <c r="AB61" i="1"/>
  <c r="AB53" i="1"/>
  <c r="AB35" i="1"/>
  <c r="AA35" i="1" s="1"/>
  <c r="AB47" i="1"/>
  <c r="AA47" i="1" s="1"/>
  <c r="AB11" i="1"/>
  <c r="AA11" i="1" s="1"/>
  <c r="AB17" i="1"/>
  <c r="AA17" i="1" s="1"/>
  <c r="AB41" i="1"/>
  <c r="AA41" i="1" s="1"/>
  <c r="AB29" i="1"/>
  <c r="AA29" i="1" s="1"/>
  <c r="J40" i="19" l="1"/>
  <c r="V30" i="19"/>
  <c r="AH20" i="19"/>
  <c r="J30" i="19"/>
  <c r="V20" i="19"/>
  <c r="AH10" i="19"/>
  <c r="P10" i="19"/>
  <c r="AB50" i="19"/>
  <c r="J50" i="19"/>
  <c r="AB40" i="19"/>
  <c r="P30" i="19"/>
  <c r="V50" i="19"/>
  <c r="P50" i="19"/>
  <c r="AB10" i="19"/>
  <c r="AH30" i="19"/>
  <c r="AH40" i="19"/>
  <c r="J10" i="19"/>
  <c r="AB20" i="19"/>
  <c r="AH50" i="19"/>
  <c r="AC29" i="1"/>
  <c r="V10" i="19"/>
  <c r="P20" i="19"/>
  <c r="J20" i="19"/>
  <c r="P40" i="19"/>
  <c r="V40" i="19"/>
  <c r="AB30" i="19"/>
  <c r="J11" i="19"/>
  <c r="V11" i="19"/>
  <c r="AB21" i="19"/>
  <c r="P31" i="19"/>
  <c r="J31" i="19"/>
  <c r="AB41" i="19"/>
  <c r="AC35" i="1"/>
  <c r="AH41" i="19"/>
  <c r="P41" i="19"/>
  <c r="J21" i="19"/>
  <c r="AB31" i="19"/>
  <c r="AB51" i="19"/>
  <c r="P21" i="19"/>
  <c r="V41" i="19"/>
  <c r="V31" i="19"/>
  <c r="AH21" i="19"/>
  <c r="AB11" i="19"/>
  <c r="P51" i="19"/>
  <c r="V21" i="19"/>
  <c r="AH31" i="19"/>
  <c r="V51" i="19"/>
  <c r="J51" i="19"/>
  <c r="AH51" i="19"/>
  <c r="AH11" i="19"/>
  <c r="J41" i="19"/>
  <c r="P11" i="19"/>
  <c r="AA18" i="1"/>
  <c r="AB19" i="1"/>
  <c r="J47" i="19"/>
  <c r="V27" i="19"/>
  <c r="AH7" i="19"/>
  <c r="P47" i="19"/>
  <c r="AB27" i="19"/>
  <c r="J17" i="19"/>
  <c r="V47" i="19"/>
  <c r="J37" i="19"/>
  <c r="AC11" i="1"/>
  <c r="AB37" i="19"/>
  <c r="J27" i="19"/>
  <c r="V7" i="19"/>
  <c r="AH37" i="19"/>
  <c r="P27" i="19"/>
  <c r="AB7" i="19"/>
  <c r="P17" i="19"/>
  <c r="V17" i="19"/>
  <c r="AH47" i="19"/>
  <c r="P37" i="19"/>
  <c r="AB17" i="19"/>
  <c r="J7" i="19"/>
  <c r="V37" i="19"/>
  <c r="AH17" i="19"/>
  <c r="P7" i="19"/>
  <c r="AH27" i="19"/>
  <c r="AB47" i="19"/>
  <c r="AC4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3" i="1"/>
  <c r="AA60" i="1"/>
  <c r="AC23"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17"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1" i="1"/>
  <c r="AB62" i="1"/>
  <c r="AB31" i="1"/>
  <c r="AA30" i="1"/>
  <c r="AA36" i="1"/>
  <c r="AB37" i="1"/>
  <c r="AA37" i="1" s="1"/>
  <c r="AB38" i="1"/>
  <c r="V32" i="19"/>
  <c r="P42" i="19"/>
  <c r="J12" i="19"/>
  <c r="J32" i="19"/>
  <c r="AB52" i="19"/>
  <c r="AC41" i="1"/>
  <c r="J22" i="19"/>
  <c r="V22" i="19"/>
  <c r="J52" i="19"/>
  <c r="AH12" i="19"/>
  <c r="J42" i="19"/>
  <c r="AH42" i="19"/>
  <c r="P32" i="19"/>
  <c r="AB12" i="19"/>
  <c r="AH32" i="19"/>
  <c r="AB32" i="19"/>
  <c r="AB42" i="19"/>
  <c r="V42" i="19"/>
  <c r="V12" i="19"/>
  <c r="V52" i="19"/>
  <c r="AB22" i="19"/>
  <c r="AH52" i="19"/>
  <c r="AH22" i="19"/>
  <c r="P22" i="19"/>
  <c r="P12" i="19"/>
  <c r="P52" i="19"/>
  <c r="AB43" i="1"/>
  <c r="AA43" i="1" s="1"/>
  <c r="AB44" i="1"/>
  <c r="AA44" i="1" s="1"/>
  <c r="AA42" i="1"/>
  <c r="AB13" i="1"/>
  <c r="AA12" i="1"/>
  <c r="AA48" i="1"/>
  <c r="AB49" i="1"/>
  <c r="AA54" i="1"/>
  <c r="AB55" i="1"/>
  <c r="AA24" i="1"/>
  <c r="AB25" i="1"/>
  <c r="W37" i="19" l="1"/>
  <c r="AI7" i="19"/>
  <c r="W17" i="19"/>
  <c r="W27" i="19"/>
  <c r="Q47" i="19"/>
  <c r="W7" i="19"/>
  <c r="AI17" i="19"/>
  <c r="K47" i="19"/>
  <c r="AI47" i="19"/>
  <c r="Q27" i="19"/>
  <c r="AC27" i="19"/>
  <c r="AC47" i="19"/>
  <c r="AC37" i="19"/>
  <c r="AI37" i="19"/>
  <c r="AC12" i="1"/>
  <c r="AC17" i="19"/>
  <c r="K37" i="19"/>
  <c r="AC7" i="19"/>
  <c r="W47" i="19"/>
  <c r="Q37" i="19"/>
  <c r="AI27" i="19"/>
  <c r="Q7" i="19"/>
  <c r="K27" i="19"/>
  <c r="K17" i="19"/>
  <c r="K7" i="19"/>
  <c r="Q17" i="19"/>
  <c r="AA62" i="1"/>
  <c r="AB63" i="1"/>
  <c r="K35" i="19"/>
  <c r="AC25" i="19"/>
  <c r="K45" i="19"/>
  <c r="AI45" i="19"/>
  <c r="W45" i="19"/>
  <c r="Q35" i="19"/>
  <c r="K55" i="19"/>
  <c r="AC15" i="19"/>
  <c r="Q15" i="19"/>
  <c r="AC35" i="19"/>
  <c r="AI35" i="19"/>
  <c r="Q55" i="19"/>
  <c r="AI25" i="19"/>
  <c r="AC6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36" i="1"/>
  <c r="AD55" i="19"/>
  <c r="R15" i="19"/>
  <c r="AJ35" i="19"/>
  <c r="AC6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3" i="1"/>
  <c r="AD12" i="19"/>
  <c r="AD32" i="19"/>
  <c r="AD22" i="19"/>
  <c r="X52" i="19"/>
  <c r="AD52" i="19"/>
  <c r="L42" i="19"/>
  <c r="R42" i="19"/>
  <c r="AJ21" i="19"/>
  <c r="AD31" i="19"/>
  <c r="R21" i="19"/>
  <c r="AD41" i="19"/>
  <c r="AJ11" i="19"/>
  <c r="AJ51" i="19"/>
  <c r="AC37" i="1"/>
  <c r="L41" i="19"/>
  <c r="AD11" i="19"/>
  <c r="L21" i="19"/>
  <c r="L11" i="19"/>
  <c r="X51" i="19"/>
  <c r="X21" i="19"/>
  <c r="R11" i="19"/>
  <c r="R31" i="19"/>
  <c r="AJ41" i="19"/>
  <c r="L31" i="19"/>
  <c r="R51" i="19"/>
  <c r="X31" i="19"/>
  <c r="X11" i="19"/>
  <c r="X41" i="19"/>
  <c r="AJ31" i="19"/>
  <c r="AD51" i="19"/>
  <c r="R41" i="19"/>
  <c r="AD21" i="19"/>
  <c r="L51" i="19"/>
  <c r="AB14" i="1"/>
  <c r="AA13" i="1"/>
  <c r="AA25" i="1"/>
  <c r="AB26" i="1"/>
  <c r="AA49" i="1"/>
  <c r="AB50" i="1"/>
  <c r="K42" i="19"/>
  <c r="AC32" i="19"/>
  <c r="W42" i="19"/>
  <c r="AI52" i="19"/>
  <c r="K22" i="19"/>
  <c r="Q32" i="19"/>
  <c r="AI12" i="19"/>
  <c r="AC52" i="19"/>
  <c r="Q42" i="19"/>
  <c r="AC42" i="19"/>
  <c r="K12" i="19"/>
  <c r="Q22" i="19"/>
  <c r="W52" i="19"/>
  <c r="AI42" i="19"/>
  <c r="W32" i="19"/>
  <c r="AI22" i="19"/>
  <c r="W12" i="19"/>
  <c r="AI32" i="19"/>
  <c r="AC12" i="19"/>
  <c r="Q12" i="19"/>
  <c r="Q52" i="19"/>
  <c r="AC42" i="1"/>
  <c r="K32" i="19"/>
  <c r="W22" i="19"/>
  <c r="K52" i="19"/>
  <c r="AC22" i="19"/>
  <c r="AC40" i="19"/>
  <c r="W10" i="19"/>
  <c r="AC50" i="19"/>
  <c r="Q10" i="19"/>
  <c r="Q30" i="19"/>
  <c r="W50" i="19"/>
  <c r="K40" i="19"/>
  <c r="Q50" i="19"/>
  <c r="W20" i="19"/>
  <c r="AC30"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0" i="1"/>
  <c r="AA19" i="1"/>
  <c r="AA55" i="1"/>
  <c r="AB56" i="1"/>
  <c r="K39" i="19"/>
  <c r="AC39" i="19"/>
  <c r="W29" i="19"/>
  <c r="AI49" i="19"/>
  <c r="W9" i="19"/>
  <c r="AC19" i="19"/>
  <c r="Q49" i="19"/>
  <c r="W49" i="19"/>
  <c r="AC9" i="19"/>
  <c r="AI9" i="19"/>
  <c r="Q29" i="19"/>
  <c r="W39" i="19"/>
  <c r="Q39" i="19"/>
  <c r="AC24"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48" i="1"/>
  <c r="Q33" i="19"/>
  <c r="AI23" i="19"/>
  <c r="K53" i="19"/>
  <c r="AC23" i="19"/>
  <c r="AC13" i="19"/>
  <c r="W23" i="19"/>
  <c r="W33" i="19"/>
  <c r="Q13" i="19"/>
  <c r="W13" i="19"/>
  <c r="AI13" i="19"/>
  <c r="Q43" i="19"/>
  <c r="Q23" i="19"/>
  <c r="W53" i="19"/>
  <c r="M12" i="19"/>
  <c r="AK42" i="19"/>
  <c r="AE32" i="19"/>
  <c r="AC44" i="1"/>
  <c r="M52" i="19"/>
  <c r="S12" i="19"/>
  <c r="M32" i="19"/>
  <c r="S52" i="19"/>
  <c r="Y52" i="19"/>
  <c r="Y42" i="19"/>
  <c r="AK12" i="19"/>
  <c r="S22" i="19"/>
  <c r="AE12" i="19"/>
  <c r="Y22" i="19"/>
  <c r="S32" i="19"/>
  <c r="AK52" i="19"/>
  <c r="M22" i="19"/>
  <c r="AK32" i="19"/>
  <c r="AE22" i="19"/>
  <c r="AE42" i="19"/>
  <c r="Y32" i="19"/>
  <c r="M42" i="19"/>
  <c r="Y12" i="19"/>
  <c r="AE52" i="19"/>
  <c r="AK22" i="19"/>
  <c r="S42" i="19"/>
  <c r="AA38" i="1"/>
  <c r="AB40" i="1"/>
  <c r="AA40" i="1" s="1"/>
  <c r="AB39" i="1"/>
  <c r="AA39" i="1" s="1"/>
  <c r="AA31" i="1"/>
  <c r="AB3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18" i="1"/>
  <c r="R40" i="19" l="1"/>
  <c r="AD10" i="19"/>
  <c r="X40" i="19"/>
  <c r="AJ10" i="19"/>
  <c r="R50" i="19"/>
  <c r="X10" i="19"/>
  <c r="R30" i="19"/>
  <c r="AC31" i="1"/>
  <c r="L10" i="19"/>
  <c r="L50" i="19"/>
  <c r="AJ20" i="19"/>
  <c r="AJ40" i="19"/>
  <c r="AD30" i="19"/>
  <c r="R20" i="19"/>
  <c r="AD50" i="19"/>
  <c r="AJ30" i="19"/>
  <c r="AJ50" i="19"/>
  <c r="X30" i="19"/>
  <c r="AD20" i="19"/>
  <c r="L40" i="19"/>
  <c r="X50" i="19"/>
  <c r="X20" i="19"/>
  <c r="AD40" i="19"/>
  <c r="R10" i="19"/>
  <c r="L30" i="19"/>
  <c r="L20" i="19"/>
  <c r="AA50" i="1"/>
  <c r="AB51" i="1"/>
  <c r="AA63" i="1"/>
  <c r="AB64" i="1"/>
  <c r="AA64" i="1" s="1"/>
  <c r="AD47" i="19"/>
  <c r="AJ27" i="19"/>
  <c r="AD27" i="19"/>
  <c r="AJ7" i="19"/>
  <c r="AJ37" i="19"/>
  <c r="L27" i="19"/>
  <c r="AD17" i="19"/>
  <c r="L37" i="19"/>
  <c r="R17" i="19"/>
  <c r="AJ17" i="19"/>
  <c r="X7" i="19"/>
  <c r="X47" i="19"/>
  <c r="L7" i="19"/>
  <c r="L17" i="19"/>
  <c r="R27" i="19"/>
  <c r="X27" i="19"/>
  <c r="R7" i="19"/>
  <c r="X17" i="19"/>
  <c r="AJ47" i="19"/>
  <c r="L47" i="19"/>
  <c r="R37" i="19"/>
  <c r="AD7" i="19"/>
  <c r="X37" i="19"/>
  <c r="AC13" i="1"/>
  <c r="R47" i="19"/>
  <c r="AD37" i="19"/>
  <c r="AB21" i="1"/>
  <c r="AA21" i="1" s="1"/>
  <c r="AA20" i="1"/>
  <c r="AB22" i="1"/>
  <c r="AA22" i="1" s="1"/>
  <c r="AJ43" i="19"/>
  <c r="AD33" i="19"/>
  <c r="X33" i="19"/>
  <c r="X13" i="19"/>
  <c r="AD43" i="19"/>
  <c r="L43" i="19"/>
  <c r="AC49" i="1"/>
  <c r="X23" i="19"/>
  <c r="R33" i="19"/>
  <c r="R43" i="19"/>
  <c r="AD53" i="19"/>
  <c r="AJ13" i="19"/>
  <c r="R23" i="19"/>
  <c r="R13" i="19"/>
  <c r="AJ53" i="19"/>
  <c r="L33" i="19"/>
  <c r="L23" i="19"/>
  <c r="X43" i="19"/>
  <c r="X53" i="19"/>
  <c r="AD13" i="19"/>
  <c r="L53" i="19"/>
  <c r="L13" i="19"/>
  <c r="AD23" i="19"/>
  <c r="AJ33" i="19"/>
  <c r="AJ23" i="19"/>
  <c r="R53" i="19"/>
  <c r="AA14" i="1"/>
  <c r="AB15" i="1"/>
  <c r="M55" i="19"/>
  <c r="AK15" i="19"/>
  <c r="AE25" i="19"/>
  <c r="AC6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19"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3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0" i="1"/>
  <c r="AG11" i="19"/>
  <c r="AM41" i="19"/>
  <c r="AA21" i="19"/>
  <c r="AA51" i="19"/>
  <c r="U51" i="19"/>
  <c r="U31" i="19"/>
  <c r="AA11" i="19"/>
  <c r="AG21" i="19"/>
  <c r="O31" i="19"/>
  <c r="AA56" i="1"/>
  <c r="AB57" i="1"/>
  <c r="AA26" i="1"/>
  <c r="AB27" i="1"/>
  <c r="AA27" i="1" s="1"/>
  <c r="AB28" i="1"/>
  <c r="AA2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2" i="1"/>
  <c r="AB33" i="1"/>
  <c r="AE11" i="19"/>
  <c r="Y41" i="19"/>
  <c r="M41" i="19"/>
  <c r="Y21" i="19"/>
  <c r="AK41" i="19"/>
  <c r="S31" i="19"/>
  <c r="M31" i="19"/>
  <c r="M51" i="19"/>
  <c r="Y51" i="19"/>
  <c r="AK21" i="19"/>
  <c r="AK31" i="19"/>
  <c r="Y11" i="19"/>
  <c r="AE41" i="19"/>
  <c r="AE21" i="19"/>
  <c r="S51" i="19"/>
  <c r="AE51" i="19"/>
  <c r="AK51" i="19"/>
  <c r="M21" i="19"/>
  <c r="AE31" i="19"/>
  <c r="AC38" i="1"/>
  <c r="S41" i="19"/>
  <c r="AK11" i="19"/>
  <c r="S11" i="19"/>
  <c r="Y31" i="19"/>
  <c r="S21" i="19"/>
  <c r="M11" i="19"/>
  <c r="L54" i="19"/>
  <c r="AJ14" i="19"/>
  <c r="AD44" i="19"/>
  <c r="X54" i="19"/>
  <c r="R14" i="19"/>
  <c r="AD24" i="19"/>
  <c r="AD34" i="19"/>
  <c r="R54" i="19"/>
  <c r="L34" i="19"/>
  <c r="AJ34" i="19"/>
  <c r="X24" i="19"/>
  <c r="AJ24" i="19"/>
  <c r="X44" i="19"/>
  <c r="R24" i="19"/>
  <c r="AC55" i="1"/>
  <c r="X34" i="19"/>
  <c r="L14" i="19"/>
  <c r="AD14" i="19"/>
  <c r="L44" i="19"/>
  <c r="R44" i="19"/>
  <c r="AD54" i="19"/>
  <c r="X14" i="19"/>
  <c r="AJ44" i="19"/>
  <c r="R34" i="19"/>
  <c r="AJ54" i="19"/>
  <c r="L24" i="19"/>
  <c r="AD29" i="19"/>
  <c r="AD19" i="19"/>
  <c r="R39" i="19"/>
  <c r="R9" i="19"/>
  <c r="X49" i="19"/>
  <c r="X9" i="19"/>
  <c r="AD39" i="19"/>
  <c r="R29" i="19"/>
  <c r="L49" i="19"/>
  <c r="X19" i="19"/>
  <c r="X29" i="19"/>
  <c r="X39" i="19"/>
  <c r="L9" i="19"/>
  <c r="AC25" i="1"/>
  <c r="AD9" i="19"/>
  <c r="AJ49" i="19"/>
  <c r="L39" i="19"/>
  <c r="R19" i="19"/>
  <c r="AJ39" i="19"/>
  <c r="AJ29" i="19"/>
  <c r="AJ19" i="19"/>
  <c r="AJ9" i="19"/>
  <c r="AD49" i="19"/>
  <c r="L19" i="19"/>
  <c r="L29" i="19"/>
  <c r="R49" i="19"/>
  <c r="AA33" i="1" l="1"/>
  <c r="AB34" i="1"/>
  <c r="AA34" i="1" s="1"/>
  <c r="AG39" i="19"/>
  <c r="AG29" i="19"/>
  <c r="AM19" i="19"/>
  <c r="O39" i="19"/>
  <c r="AC2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56" i="1"/>
  <c r="AE24" i="19"/>
  <c r="S14" i="19"/>
  <c r="AK17" i="19"/>
  <c r="S27" i="19"/>
  <c r="S37" i="19"/>
  <c r="AE27" i="19"/>
  <c r="Y47" i="19"/>
  <c r="S7" i="19"/>
  <c r="M17" i="19"/>
  <c r="AE17" i="19"/>
  <c r="AK27" i="19"/>
  <c r="Y7" i="19"/>
  <c r="Y37" i="19"/>
  <c r="AE37" i="19"/>
  <c r="Y27" i="19"/>
  <c r="M47" i="19"/>
  <c r="AC14"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0" i="1"/>
  <c r="AE28" i="19"/>
  <c r="AA55" i="19"/>
  <c r="O45" i="19"/>
  <c r="AA15" i="19"/>
  <c r="AM55" i="19"/>
  <c r="O55" i="19"/>
  <c r="AG35" i="19"/>
  <c r="AM25" i="19"/>
  <c r="AM35" i="19"/>
  <c r="AA25" i="19"/>
  <c r="AM45" i="19"/>
  <c r="AG25" i="19"/>
  <c r="AA35" i="19"/>
  <c r="O25" i="19"/>
  <c r="U25" i="19"/>
  <c r="AG45" i="19"/>
  <c r="U35" i="19"/>
  <c r="AA45" i="19"/>
  <c r="AM15" i="19"/>
  <c r="U45" i="19"/>
  <c r="O35" i="19"/>
  <c r="O15" i="19"/>
  <c r="AC64" i="1"/>
  <c r="AG15" i="19"/>
  <c r="U15" i="19"/>
  <c r="AG55" i="19"/>
  <c r="U55" i="19"/>
  <c r="AE40" i="19"/>
  <c r="Y30" i="19"/>
  <c r="M20" i="19"/>
  <c r="AC3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7" i="1"/>
  <c r="T19" i="19"/>
  <c r="AL49" i="19"/>
  <c r="T29" i="19"/>
  <c r="AF29" i="19"/>
  <c r="T18" i="19"/>
  <c r="N48" i="19"/>
  <c r="N8" i="19"/>
  <c r="T28" i="19"/>
  <c r="AF38" i="19"/>
  <c r="Z28" i="19"/>
  <c r="Z18" i="19"/>
  <c r="AF8" i="19"/>
  <c r="AC21"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26" i="1"/>
  <c r="M9" i="19"/>
  <c r="Y29" i="19"/>
  <c r="AA51" i="1"/>
  <c r="AB52" i="1"/>
  <c r="AA5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7" i="1"/>
  <c r="AB58" i="1"/>
  <c r="AA58" i="1" s="1"/>
  <c r="AB16" i="1"/>
  <c r="AA16" i="1" s="1"/>
  <c r="AA15" i="1"/>
  <c r="O8" i="19"/>
  <c r="AA48" i="19"/>
  <c r="AM38" i="19"/>
  <c r="U48" i="19"/>
  <c r="AA18" i="19"/>
  <c r="AG18" i="19"/>
  <c r="AG48" i="19"/>
  <c r="AM18" i="19"/>
  <c r="AA28" i="19"/>
  <c r="AG28" i="19"/>
  <c r="AA8" i="19"/>
  <c r="U18" i="19"/>
  <c r="AG38" i="19"/>
  <c r="U38" i="19"/>
  <c r="AM8" i="19"/>
  <c r="AA38" i="19"/>
  <c r="AM48" i="19"/>
  <c r="U28" i="19"/>
  <c r="O38" i="19"/>
  <c r="U8" i="19"/>
  <c r="AG8" i="19"/>
  <c r="AC22"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8" i="1"/>
  <c r="AA14" i="19"/>
  <c r="O54" i="19"/>
  <c r="U44" i="19"/>
  <c r="U43" i="19"/>
  <c r="U13" i="19"/>
  <c r="AM53" i="19"/>
  <c r="AA53" i="19"/>
  <c r="AA43" i="19"/>
  <c r="O53" i="19"/>
  <c r="O23" i="19"/>
  <c r="O13" i="19"/>
  <c r="AG43" i="19"/>
  <c r="U33" i="19"/>
  <c r="U23" i="19"/>
  <c r="AM13" i="19"/>
  <c r="AM23" i="19"/>
  <c r="AG13" i="19"/>
  <c r="AA23" i="19"/>
  <c r="AG33" i="19"/>
  <c r="AA33" i="19"/>
  <c r="AM33" i="19"/>
  <c r="AA13" i="19"/>
  <c r="AC5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7" i="1"/>
  <c r="AF53" i="19"/>
  <c r="T43" i="19"/>
  <c r="Z53" i="19"/>
  <c r="N43" i="19"/>
  <c r="T23" i="19"/>
  <c r="AF43" i="19"/>
  <c r="Z13" i="19"/>
  <c r="Z43" i="19"/>
  <c r="AF23" i="19"/>
  <c r="AL13" i="19"/>
  <c r="Z23" i="19"/>
  <c r="AL43" i="19"/>
  <c r="AF13" i="19"/>
  <c r="AL23" i="19"/>
  <c r="N13" i="19"/>
  <c r="T33" i="19"/>
  <c r="AL53" i="19"/>
  <c r="N23" i="19"/>
  <c r="N53" i="19"/>
  <c r="AF33" i="19"/>
  <c r="N33" i="19"/>
  <c r="AC51" i="1"/>
  <c r="T53" i="19"/>
  <c r="AL33" i="19"/>
  <c r="T13" i="19"/>
  <c r="Z33" i="19"/>
  <c r="Z47" i="19"/>
  <c r="T7" i="19"/>
  <c r="AL37" i="19"/>
  <c r="T17" i="19"/>
  <c r="Z17" i="19"/>
  <c r="AF7" i="19"/>
  <c r="AF37" i="19"/>
  <c r="N17" i="19"/>
  <c r="AF27" i="19"/>
  <c r="AC15"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16" i="1"/>
  <c r="AA17" i="19"/>
  <c r="O7" i="19"/>
  <c r="AA37" i="19"/>
  <c r="AA27" i="19"/>
  <c r="AM27" i="19"/>
  <c r="U17" i="19"/>
  <c r="U47" i="19"/>
  <c r="AG17" i="19"/>
  <c r="O47" i="19"/>
  <c r="Z40" i="19"/>
  <c r="AC3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P14" i="18" l="1"/>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P16" i="19" l="1"/>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B223" i="13"/>
  <c r="B222" i="13"/>
  <c r="K35" i="1" l="1"/>
  <c r="L35" i="1" s="1"/>
  <c r="K47" i="1"/>
  <c r="L47" i="1" s="1"/>
  <c r="K59" i="1"/>
  <c r="L59" i="1" s="1"/>
  <c r="K11" i="1"/>
  <c r="L11" i="1" s="1"/>
  <c r="K10" i="1"/>
  <c r="K41" i="1"/>
  <c r="L41" i="1" s="1"/>
  <c r="K53" i="1"/>
  <c r="L53" i="1" s="1"/>
  <c r="K23" i="1"/>
  <c r="L23" i="1" s="1"/>
  <c r="K29" i="1"/>
  <c r="L29" i="1" s="1"/>
  <c r="K17" i="1"/>
  <c r="L17" i="1" s="1"/>
  <c r="AB40" i="18" l="1"/>
  <c r="M23" i="1"/>
  <c r="P24" i="18"/>
  <c r="V32" i="18"/>
  <c r="AH24" i="18"/>
  <c r="AB32" i="18"/>
  <c r="P8" i="18"/>
  <c r="AH32" i="18"/>
  <c r="J16" i="18"/>
  <c r="V40" i="18"/>
  <c r="AH16" i="18"/>
  <c r="AH8" i="18"/>
  <c r="AB8" i="18"/>
  <c r="N23" i="1"/>
  <c r="AB24" i="18"/>
  <c r="P32" i="18"/>
  <c r="P16" i="18"/>
  <c r="AB16" i="18"/>
  <c r="AH40" i="18"/>
  <c r="J24" i="18"/>
  <c r="J40" i="18"/>
  <c r="V16" i="18"/>
  <c r="V24" i="18"/>
  <c r="P40" i="18"/>
  <c r="V8" i="18"/>
  <c r="J8" i="18"/>
  <c r="J32" i="18"/>
  <c r="X6" i="18"/>
  <c r="R30" i="18"/>
  <c r="N11" i="1"/>
  <c r="L30" i="18"/>
  <c r="AD6" i="18"/>
  <c r="X30" i="18"/>
  <c r="L38" i="18"/>
  <c r="AJ30" i="18"/>
  <c r="X22" i="18"/>
  <c r="AD22" i="18"/>
  <c r="R38" i="18"/>
  <c r="AD30" i="18"/>
  <c r="L14" i="18"/>
  <c r="AD14" i="18"/>
  <c r="R22" i="18"/>
  <c r="X38" i="18"/>
  <c r="M11" i="1"/>
  <c r="AJ14" i="18"/>
  <c r="AJ38" i="18"/>
  <c r="L22" i="18"/>
  <c r="R6" i="18"/>
  <c r="L6" i="18"/>
  <c r="AD38" i="18"/>
  <c r="X14" i="18"/>
  <c r="R14" i="18"/>
  <c r="AJ22" i="18"/>
  <c r="AJ6" i="18"/>
  <c r="AF34" i="18"/>
  <c r="AL10" i="18"/>
  <c r="N18" i="18"/>
  <c r="N26" i="18"/>
  <c r="Z26" i="18"/>
  <c r="T10" i="18"/>
  <c r="T42" i="18"/>
  <c r="AF42" i="18"/>
  <c r="AL26" i="18"/>
  <c r="T26" i="18"/>
  <c r="AL18" i="18"/>
  <c r="AL34" i="18"/>
  <c r="N53" i="1"/>
  <c r="Z42" i="18"/>
  <c r="N42" i="18"/>
  <c r="AF26" i="18"/>
  <c r="AF10" i="18"/>
  <c r="N10" i="18"/>
  <c r="M53" i="1"/>
  <c r="AL42" i="18"/>
  <c r="T18" i="18"/>
  <c r="Z18" i="18"/>
  <c r="Z10" i="18"/>
  <c r="T34" i="18"/>
  <c r="AF18" i="18"/>
  <c r="Z34" i="18"/>
  <c r="N34" i="18"/>
  <c r="AH12" i="18"/>
  <c r="P28" i="18"/>
  <c r="P44" i="18"/>
  <c r="P36" i="18"/>
  <c r="AH36" i="18"/>
  <c r="AB20" i="18"/>
  <c r="V20" i="18"/>
  <c r="J20" i="18"/>
  <c r="N59" i="1"/>
  <c r="AB12" i="18"/>
  <c r="AB44" i="18"/>
  <c r="V12" i="18"/>
  <c r="AB36" i="18"/>
  <c r="M59" i="1"/>
  <c r="AB59" i="1" s="1"/>
  <c r="AA59" i="1" s="1"/>
  <c r="J44" i="18"/>
  <c r="P12" i="18"/>
  <c r="P20" i="18"/>
  <c r="V28" i="18"/>
  <c r="J12" i="18"/>
  <c r="AH44" i="18"/>
  <c r="V44" i="18"/>
  <c r="AH28" i="18"/>
  <c r="AB28" i="18"/>
  <c r="AH20" i="18"/>
  <c r="J36" i="18"/>
  <c r="J28" i="18"/>
  <c r="V36" i="18"/>
  <c r="T14" i="18"/>
  <c r="T38" i="18"/>
  <c r="N17" i="1"/>
  <c r="AF38" i="18"/>
  <c r="AL22" i="18"/>
  <c r="Z22" i="18"/>
  <c r="Z14" i="18"/>
  <c r="AL38" i="18"/>
  <c r="T22" i="18"/>
  <c r="AF22" i="18"/>
  <c r="M17" i="1"/>
  <c r="T6" i="18"/>
  <c r="T30" i="18"/>
  <c r="Z38" i="18"/>
  <c r="N14" i="18"/>
  <c r="AL14" i="18"/>
  <c r="N6" i="18"/>
  <c r="N38" i="18"/>
  <c r="AF14" i="18"/>
  <c r="Z30" i="18"/>
  <c r="N30" i="18"/>
  <c r="Z6" i="18"/>
  <c r="N22" i="18"/>
  <c r="AF6" i="18"/>
  <c r="AL30" i="18"/>
  <c r="AF30" i="18"/>
  <c r="AL6" i="18"/>
  <c r="P34" i="18"/>
  <c r="P10" i="18"/>
  <c r="AH42" i="18"/>
  <c r="AB34" i="18"/>
  <c r="J10" i="18"/>
  <c r="P26" i="18"/>
  <c r="V18" i="18"/>
  <c r="AB18" i="18"/>
  <c r="V34" i="18"/>
  <c r="AB26" i="18"/>
  <c r="V10" i="18"/>
  <c r="AB10" i="18"/>
  <c r="J26" i="18"/>
  <c r="M41" i="1"/>
  <c r="AB42" i="18"/>
  <c r="P42" i="18"/>
  <c r="AH26" i="18"/>
  <c r="AH18" i="18"/>
  <c r="J18" i="18"/>
  <c r="AH10" i="18"/>
  <c r="J42" i="18"/>
  <c r="AH34" i="18"/>
  <c r="V42" i="18"/>
  <c r="V26" i="18"/>
  <c r="J34" i="18"/>
  <c r="N41" i="1"/>
  <c r="P18" i="18"/>
  <c r="AD26" i="18"/>
  <c r="X18" i="18"/>
  <c r="AJ10" i="18"/>
  <c r="M47" i="1"/>
  <c r="R34" i="18"/>
  <c r="R42" i="18"/>
  <c r="X42" i="18"/>
  <c r="L10" i="18"/>
  <c r="X34" i="18"/>
  <c r="AD42" i="18"/>
  <c r="L18" i="18"/>
  <c r="L34" i="18"/>
  <c r="X26" i="18"/>
  <c r="AD34" i="18"/>
  <c r="L42" i="18"/>
  <c r="X10" i="18"/>
  <c r="AJ34" i="18"/>
  <c r="AJ26" i="18"/>
  <c r="AJ42" i="18"/>
  <c r="AJ18" i="18"/>
  <c r="AD10" i="18"/>
  <c r="L26" i="18"/>
  <c r="R18" i="18"/>
  <c r="R26" i="18"/>
  <c r="AD18" i="18"/>
  <c r="R10" i="18"/>
  <c r="N47" i="1"/>
  <c r="R24" i="18"/>
  <c r="R8" i="18"/>
  <c r="X40" i="18"/>
  <c r="X24" i="18"/>
  <c r="L40" i="18"/>
  <c r="X32" i="18"/>
  <c r="AD32" i="18"/>
  <c r="L8" i="18"/>
  <c r="AD24" i="18"/>
  <c r="N29" i="1"/>
  <c r="AJ8" i="18"/>
  <c r="X16" i="18"/>
  <c r="AJ40" i="18"/>
  <c r="AD16" i="18"/>
  <c r="R32" i="18"/>
  <c r="AJ32" i="18"/>
  <c r="L32" i="18"/>
  <c r="M29" i="1"/>
  <c r="L24" i="18"/>
  <c r="R16" i="18"/>
  <c r="L16" i="18"/>
  <c r="AJ16" i="18"/>
  <c r="AD8" i="18"/>
  <c r="X8" i="18"/>
  <c r="R40" i="18"/>
  <c r="AJ24" i="18"/>
  <c r="AD40" i="18"/>
  <c r="AF32" i="18"/>
  <c r="AL8" i="18"/>
  <c r="T24" i="18"/>
  <c r="N16" i="18"/>
  <c r="N24" i="18"/>
  <c r="AF16" i="18"/>
  <c r="AL16" i="18"/>
  <c r="T40" i="18"/>
  <c r="AF8" i="18"/>
  <c r="AL24" i="18"/>
  <c r="Z8" i="18"/>
  <c r="T32" i="18"/>
  <c r="AL32" i="18"/>
  <c r="N35" i="1"/>
  <c r="T8" i="18"/>
  <c r="Z32" i="18"/>
  <c r="T16" i="18"/>
  <c r="AF24" i="18"/>
  <c r="N32" i="18"/>
  <c r="Z24" i="18"/>
  <c r="M35" i="1"/>
  <c r="AL40" i="18"/>
  <c r="N40" i="18"/>
  <c r="Z40" i="18"/>
  <c r="N8" i="18"/>
  <c r="Z16" i="18"/>
  <c r="AF40" i="18"/>
  <c r="J15" i="19" l="1"/>
  <c r="AH15" i="19"/>
  <c r="J45" i="19"/>
  <c r="AB25" i="19"/>
  <c r="V25" i="19"/>
  <c r="AH25" i="19"/>
  <c r="P45" i="19"/>
  <c r="J25" i="19"/>
  <c r="J55" i="19"/>
  <c r="AH35" i="19"/>
  <c r="P35" i="19"/>
  <c r="AB15" i="19"/>
  <c r="J35" i="19"/>
  <c r="AC59" i="1"/>
  <c r="V45" i="19"/>
  <c r="AH55" i="19"/>
  <c r="V15" i="19"/>
  <c r="AB35" i="19"/>
  <c r="AB55" i="19"/>
  <c r="P55" i="19"/>
  <c r="V55" i="19"/>
  <c r="AB45" i="19"/>
  <c r="P15" i="19"/>
  <c r="AH45" i="19"/>
  <c r="V35" i="19"/>
  <c r="P2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<sst xmlns="http://schemas.openxmlformats.org/spreadsheetml/2006/main" count="330" uniqueCount="229">
  <si>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</si>
  <si>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</si>
  <si>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</si>
  <si>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</si>
  <si>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</si>
  <si>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</si>
  <si>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</si>
  <si>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</si>
  <si>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</si>
  <si>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</si>
  <si>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</si>
  <si>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</si>
  <si>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</si>
  <si>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</si>
  <si>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</si>
  <si>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</si>
  <si>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</si>
  <si>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</si>
  <si>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</si>
  <si>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</si>
  <si>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</si>
  <si>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</si>
  <si>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</si>
  <si>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</si>
  <si>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</si>
  <si>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</si>
  <si>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</si>
  <si>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</si>
  <si>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</si>
  <si>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</si>
  <si>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</si>
  <si>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</si>
  <si>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</si>
  <si>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</si>
  <si>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</si>
  <si>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</si>
  <si>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</si>
  <si>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</si>
  <si>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</si>
  <si>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</si>
  <si>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</si>
  <si>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</si>
  <si>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</si>
  <si>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</si>
  <si>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</si>
  <si>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</si>
  <si>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</si>
  <si>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</si>
  <si>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</si>
  <si>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</si>
  <si>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</si>
  <si>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</si>
  <si>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</si>
  <si>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</si>
  <si>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</si>
  <si>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</si>
  <si>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</si>
  <si>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</si>
  <si>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</si>
  <si>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</si>
  <si>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</si>
  <si>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</si>
  <si>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</si>
  <si>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</si>
  <si>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</si>
  <si>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</si>
  <si>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</si>
  <si>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</si>
  <si>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</si>
  <si>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</si>
  <si>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</si>
  <si>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</si>
  <si>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</si>
  <si>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</si>
  <si>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</si>
  <si>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</si>
  <si>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</si>
  <si>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</si>
  <si>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</si>
  <si>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</si>
  <si>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</si>
  <si>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</si>
  <si>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</si>
  <si>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</si>
  <si>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</si>
  <si>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</si>
  <si>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</si>
  <si>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</si>
  <si>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</si>
  <si>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</si>
  <si>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</si>
  <si>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</si>
  <si>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</si>
  <si>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</si>
  <si>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</si>
  <si>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</si>
  <si>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</si>
  <si>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</si>
  <si>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</si>
  <si>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</si>
  <si>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</si>
  <si>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</si>
  <si>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</si>
  <si>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</si>
  <si>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</si>
  <si>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</si>
  <si>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</si>
  <si>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</si>
  <si>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</si>
  <si>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</si>
  <si>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</si>
  <si>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</si>
  <si>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</si>
  <si>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</si>
  <si>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</si>
  <si>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</si>
  <si>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</si>
  <si>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</si>
  <si>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</si>
  <si>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</si>
  <si>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</si>
  <si>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</si>
  <si>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</si>
  <si>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</si>
  <si>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</si>
  <si>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</si>
  <si>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</si>
  <si>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</si>
  <si>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</si>
  <si>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</si>
  <si>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</si>
  <si>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</si>
  <si>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</si>
  <si>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</si>
  <si>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</si>
  <si>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</si>
  <si>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</si>
  <si>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</si>
  <si>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</si>
  <si>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</si>
  <si>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</si>
  <si>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</si>
  <si>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</si>
  <si>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</si>
  <si>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</si>
  <si>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</si>
  <si>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</si>
  <si>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</si>
  <si>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</si>
  <si>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</si>
  <si>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</si>
  <si>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</si>
  <si>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</si>
  <si>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</si>
  <si>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</si>
  <si>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</si>
  <si>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</si>
  <si>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</si>
  <si>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</si>
  <si>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</si>
  <si>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</si>
  <si>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</si>
  <si>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</si>
  <si>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</si>
  <si>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</si>
  <si>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</si>
  <si>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</si>
  <si>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</si>
  <si>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</si>
  <si>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</si>
  <si>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</si>
  <si>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</si>
  <si>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</si>
  <si>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</si>
  <si>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</si>
  <si>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</si>
  <si>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</si>
  <si>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</si>
  <si>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</si>
  <si>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</si>
  <si>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</si>
  <si>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</si>
  <si>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</si>
  <si>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</si>
  <si>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</si>
  <si>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</si>
  <si>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</si>
  <si>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</si>
  <si>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</si>
  <si>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</si>
  <si>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</si>
  <si>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</si>
  <si>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</si>
  <si>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</si>
  <si>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</si>
  <si>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</si>
  <si>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</si>
  <si>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</si>
  <si>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</si>
  <si>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</si>
  <si>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</si>
  <si>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</si>
  <si>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</si>
  <si>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</si>
  <si>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</si>
  <si>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</si>
  <si>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</si>
  <si>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</si>
  <si>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</si>
  <si>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</si>
  <si>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</si>
  <si>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</si>
  <si>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</si>
  <si>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</si>
  <si>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GESTION ADMINISTRATIVA</t>
  </si>
  <si>
    <t>Desarrollar actividades que contribuyan con la salvaguarda y custodia de los bienes muebles e inmuebles que son de propiedad de la EDAT S.A. E.S.P. OFICIAL, con el fin de garantizar el suministro oportuno de los elementos necesarios para el normal funcionamiento de las diferentes dependencias y la prestación de los servicios.</t>
  </si>
  <si>
    <t>Inicia con la planeación de las actividades y culmina con el seguimiento y evaluación del proceso</t>
  </si>
  <si>
    <t xml:space="preserve">Debilidades en la insfraestructura de la entidad para la salvaguarda y custtodia de los bienes muebles y suministros         DESCRIPCION                                          El espacio asignado actualmente al almacen de la entidad, no cumple con unas condiciones mínimas que garanticen la seguridad y salvaguarda de los elementos.  Adicionalmente se presentan de manera recurrente fallas en el suministro eléctrico que afectan el funcionamiento de los equipos.      </t>
  </si>
  <si>
    <t>Las actuales instalaciones en donde está ubicada la Entidad no visualizó la necesidad de un espacio para el manejo del Almacén.
Debilidades en la infarestructura y mantenimiento eléctrico del Edificio,  cuya administración esta a cargo del Banco de la República</t>
  </si>
  <si>
    <t>VIGENCIA</t>
  </si>
  <si>
    <t>MEDIA</t>
  </si>
  <si>
    <t>MODERADO</t>
  </si>
  <si>
    <t>Se improvisó un espacio de almacén, que al menos ayuda a la organziación y concentración de los elementos.
Se informó de la situación de las continuas fallas del servicio de suministro eléctrico a la administración del Banco, quien ha tomado medidas de protección al respecto, las cuales se han evidenciado en la disminución de los continuos cortes o fallos del sistema</t>
  </si>
  <si>
    <t>PROBABILIDAD</t>
  </si>
  <si>
    <t>Habilitar la oficina en la parte de atrás del piso, donde no se encuentran contratistas o personal de apoyo, como área de Almacén, con las adecuadas medidas de seguridad y protección para el tipo de elementos que se manejan</t>
  </si>
  <si>
    <t>Director Financiero y de Tesorería y Secretaría General y Jurídica - Gerencia</t>
  </si>
  <si>
    <t>Junio a Diciemnre de 2022</t>
  </si>
  <si>
    <t>Enero 10 de 2023</t>
  </si>
  <si>
    <t>No se realizó la implementacion del Plan de Acción propuesto.
Se recomienda realizar análisis de la situación y generar el riesgo para la vigencia 2023, con un nuevo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</si>
</sst>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9"/>
      <name val="Arial"/>
      <family val="2"/>
    </font>
    <font>
      <sz val="1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59" fillId="3" borderId="34" xfId="0" quotePrefix="1" applyFont="1" applyFill="1" applyBorder="1" applyAlignment="1">
      <alignment horizontal="center" vertical="center" wrapText="1"/>
    </xf>
    <xf numFmtId="0" fontId="59" fillId="3" borderId="34" xfId="0" quotePrefix="1" applyFont="1" applyFill="1" applyBorder="1" applyAlignment="1">
      <alignment horizontal="center" vertical="top" wrapText="1"/>
    </xf>
    <xf numFmtId="0" fontId="60" fillId="3" borderId="34" xfId="0" applyFont="1" applyFill="1" applyBorder="1" applyAlignment="1">
      <alignment horizontal="center"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48" fillId="0" borderId="35" xfId="0" applyFont="1" applyBorder="1" applyAlignment="1">
      <alignment horizontal="left" vertical="center"/>
    </xf>
    <xf numFmtId="0" fontId="48" fillId="0" borderId="36" xfId="0" applyFont="1" applyBorder="1" applyAlignment="1">
      <alignment horizontal="left" vertical="center"/>
    </xf>
    <xf numFmtId="0" fontId="48" fillId="0" borderId="47" xfId="0" applyFont="1" applyBorder="1" applyAlignment="1">
      <alignment horizontal="lef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137554</xdr:colOff>
      <xdr:row>2</xdr:row>
      <xdr:rowOff>200396</xdr:rowOff>
    </xdr:from>
    <xdr:to>
      <xdr:col>21</xdr:col>
      <xdr:colOff>390401</xdr:colOff>
      <xdr:row>5</xdr:row>
      <xdr:rowOff>516082</xdr:rowOff>
    </xdr:to>
    <xdr:pic>
      <xdr:nvPicPr>
        <xdr:cNvPr id="7" name="Imagen 6" descr="logo final edat"/>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4470" y="719941"/>
          <a:ext cx="1898074" cy="1243446"/>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3828125" defaultRowHeight="14.6" x14ac:dyDescent="0.4"/>
  <cols>
    <col min="1" max="1" width="2.84375" style="84" customWidth="1"/>
    <col min="2" max="3" width="24.69140625" style="84" customWidth="1"/>
    <col min="4" max="4" width="16" style="84" customWidth="1"/>
    <col min="5" max="5" width="24.69140625" style="84" customWidth="1"/>
    <col min="6" max="6" width="27.69140625" style="84" customWidth="1"/>
    <col min="7" max="8" width="24.69140625" style="84" customWidth="1"/>
    <col min="9" max="16384" width="11.3828125" style="84"/>
  </cols>
  <sheetData>
    <row r="1" spans="2:8" ht="15" thickBot="1" x14ac:dyDescent="0.45"/>
    <row r="2" spans="2:8" ht="18" x14ac:dyDescent="0.4">
      <c r="B2" s="169" t="s">
        <v>166</v>
      </c>
      <c r="C2" s="170"/>
      <c r="D2" s="170"/>
      <c r="E2" s="170"/>
      <c r="F2" s="170"/>
      <c r="G2" s="170"/>
      <c r="H2" s="171"/>
    </row>
    <row r="3" spans="2:8" x14ac:dyDescent="0.4">
      <c r="B3" s="85"/>
      <c r="C3" s="86"/>
      <c r="D3" s="86"/>
      <c r="E3" s="86"/>
      <c r="F3" s="86"/>
      <c r="G3" s="86"/>
      <c r="H3" s="87"/>
    </row>
    <row r="4" spans="2:8" ht="63" customHeight="1" x14ac:dyDescent="0.4">
      <c r="B4" s="172" t="s">
        <v>209</v>
      </c>
      <c r="C4" s="173"/>
      <c r="D4" s="173"/>
      <c r="E4" s="173"/>
      <c r="F4" s="173"/>
      <c r="G4" s="173"/>
      <c r="H4" s="174"/>
    </row>
    <row r="5" spans="2:8" ht="63" customHeight="1" x14ac:dyDescent="0.4">
      <c r="B5" s="175"/>
      <c r="C5" s="176"/>
      <c r="D5" s="176"/>
      <c r="E5" s="176"/>
      <c r="F5" s="176"/>
      <c r="G5" s="176"/>
      <c r="H5" s="177"/>
    </row>
    <row r="6" spans="2:8" x14ac:dyDescent="0.4">
      <c r="B6" s="178" t="s">
        <v>164</v>
      </c>
      <c r="C6" s="179"/>
      <c r="D6" s="179"/>
      <c r="E6" s="179"/>
      <c r="F6" s="179"/>
      <c r="G6" s="179"/>
      <c r="H6" s="180"/>
    </row>
    <row r="7" spans="2:8" ht="95.25" customHeight="1" x14ac:dyDescent="0.4">
      <c r="B7" s="188" t="s">
        <v>169</v>
      </c>
      <c r="C7" s="189"/>
      <c r="D7" s="189"/>
      <c r="E7" s="189"/>
      <c r="F7" s="189"/>
      <c r="G7" s="189"/>
      <c r="H7" s="190"/>
    </row>
    <row r="8" spans="2:8" x14ac:dyDescent="0.4">
      <c r="B8" s="122"/>
      <c r="C8" s="123"/>
      <c r="D8" s="123"/>
      <c r="E8" s="123"/>
      <c r="F8" s="123"/>
      <c r="G8" s="123"/>
      <c r="H8" s="124"/>
    </row>
    <row r="9" spans="2:8" ht="16.5" customHeight="1" x14ac:dyDescent="0.4">
      <c r="B9" s="181" t="s">
        <v>202</v>
      </c>
      <c r="C9" s="182"/>
      <c r="D9" s="182"/>
      <c r="E9" s="182"/>
      <c r="F9" s="182"/>
      <c r="G9" s="182"/>
      <c r="H9" s="183"/>
    </row>
    <row r="10" spans="2:8" ht="44.25" customHeight="1" x14ac:dyDescent="0.4">
      <c r="B10" s="181"/>
      <c r="C10" s="182"/>
      <c r="D10" s="182"/>
      <c r="E10" s="182"/>
      <c r="F10" s="182"/>
      <c r="G10" s="182"/>
      <c r="H10" s="183"/>
    </row>
    <row r="11" spans="2:8" ht="15" thickBot="1" x14ac:dyDescent="0.45">
      <c r="B11" s="110"/>
      <c r="C11" s="113"/>
      <c r="D11" s="118"/>
      <c r="E11" s="119"/>
      <c r="F11" s="119"/>
      <c r="G11" s="120"/>
      <c r="H11" s="121"/>
    </row>
    <row r="12" spans="2:8" ht="15" thickTop="1" x14ac:dyDescent="0.4">
      <c r="B12" s="110"/>
      <c r="C12" s="184" t="s">
        <v>165</v>
      </c>
      <c r="D12" s="185"/>
      <c r="E12" s="186" t="s">
        <v>203</v>
      </c>
      <c r="F12" s="187"/>
      <c r="G12" s="113"/>
      <c r="H12" s="114"/>
    </row>
    <row r="13" spans="2:8" ht="35.25" customHeight="1" x14ac:dyDescent="0.4">
      <c r="B13" s="110"/>
      <c r="C13" s="156" t="s">
        <v>196</v>
      </c>
      <c r="D13" s="157"/>
      <c r="E13" s="158" t="s">
        <v>201</v>
      </c>
      <c r="F13" s="159"/>
      <c r="G13" s="113"/>
      <c r="H13" s="114"/>
    </row>
    <row r="14" spans="2:8" ht="17.25" customHeight="1" x14ac:dyDescent="0.4">
      <c r="B14" s="110"/>
      <c r="C14" s="156" t="s">
        <v>197</v>
      </c>
      <c r="D14" s="157"/>
      <c r="E14" s="158" t="s">
        <v>199</v>
      </c>
      <c r="F14" s="159"/>
      <c r="G14" s="113"/>
      <c r="H14" s="114"/>
    </row>
    <row r="15" spans="2:8" ht="19.5" customHeight="1" x14ac:dyDescent="0.4">
      <c r="B15" s="110"/>
      <c r="C15" s="156" t="s">
        <v>198</v>
      </c>
      <c r="D15" s="157"/>
      <c r="E15" s="158" t="s">
        <v>200</v>
      </c>
      <c r="F15" s="159"/>
      <c r="G15" s="113"/>
      <c r="H15" s="114"/>
    </row>
    <row r="16" spans="2:8" ht="69.75" customHeight="1" x14ac:dyDescent="0.4">
      <c r="B16" s="110"/>
      <c r="C16" s="156" t="s">
        <v>167</v>
      </c>
      <c r="D16" s="157"/>
      <c r="E16" s="158" t="s">
        <v>168</v>
      </c>
      <c r="F16" s="159"/>
      <c r="G16" s="113"/>
      <c r="H16" s="114"/>
    </row>
    <row r="17" spans="2:8" ht="34.5" customHeight="1" x14ac:dyDescent="0.4">
      <c r="B17" s="110"/>
      <c r="C17" s="160" t="s">
        <v>2</v>
      </c>
      <c r="D17" s="161"/>
      <c r="E17" s="152" t="s">
        <v>210</v>
      </c>
      <c r="F17" s="153"/>
      <c r="G17" s="113"/>
      <c r="H17" s="114"/>
    </row>
    <row r="18" spans="2:8" ht="27.75" customHeight="1" x14ac:dyDescent="0.4">
      <c r="B18" s="110"/>
      <c r="C18" s="160" t="s">
        <v>3</v>
      </c>
      <c r="D18" s="161"/>
      <c r="E18" s="152" t="s">
        <v>211</v>
      </c>
      <c r="F18" s="153"/>
      <c r="G18" s="113"/>
      <c r="H18" s="114"/>
    </row>
    <row r="19" spans="2:8" ht="28.5" customHeight="1" x14ac:dyDescent="0.4">
      <c r="B19" s="110"/>
      <c r="C19" s="160" t="s">
        <v>42</v>
      </c>
      <c r="D19" s="161"/>
      <c r="E19" s="152" t="s">
        <v>212</v>
      </c>
      <c r="F19" s="153"/>
      <c r="G19" s="113"/>
      <c r="H19" s="114"/>
    </row>
    <row r="20" spans="2:8" ht="72.75" customHeight="1" x14ac:dyDescent="0.4">
      <c r="B20" s="110"/>
      <c r="C20" s="160" t="s">
        <v>1</v>
      </c>
      <c r="D20" s="161"/>
      <c r="E20" s="152" t="s">
        <v>213</v>
      </c>
      <c r="F20" s="153"/>
      <c r="G20" s="113"/>
      <c r="H20" s="114"/>
    </row>
    <row r="21" spans="2:8" ht="64.5" customHeight="1" x14ac:dyDescent="0.4">
      <c r="B21" s="110"/>
      <c r="C21" s="160" t="s">
        <v>50</v>
      </c>
      <c r="D21" s="161"/>
      <c r="E21" s="152" t="s">
        <v>171</v>
      </c>
      <c r="F21" s="153"/>
      <c r="G21" s="113"/>
      <c r="H21" s="114"/>
    </row>
    <row r="22" spans="2:8" ht="71.25" customHeight="1" x14ac:dyDescent="0.4">
      <c r="B22" s="110"/>
      <c r="C22" s="160" t="s">
        <v>170</v>
      </c>
      <c r="D22" s="161"/>
      <c r="E22" s="152" t="s">
        <v>172</v>
      </c>
      <c r="F22" s="153"/>
      <c r="G22" s="113"/>
      <c r="H22" s="114"/>
    </row>
    <row r="23" spans="2:8" ht="55.5" customHeight="1" x14ac:dyDescent="0.4">
      <c r="B23" s="110"/>
      <c r="C23" s="154" t="s">
        <v>173</v>
      </c>
      <c r="D23" s="155"/>
      <c r="E23" s="152" t="s">
        <v>174</v>
      </c>
      <c r="F23" s="153"/>
      <c r="G23" s="113"/>
      <c r="H23" s="114"/>
    </row>
    <row r="24" spans="2:8" ht="42" customHeight="1" x14ac:dyDescent="0.4">
      <c r="B24" s="110"/>
      <c r="C24" s="154" t="s">
        <v>48</v>
      </c>
      <c r="D24" s="155"/>
      <c r="E24" s="152" t="s">
        <v>175</v>
      </c>
      <c r="F24" s="153"/>
      <c r="G24" s="113"/>
      <c r="H24" s="114"/>
    </row>
    <row r="25" spans="2:8" ht="59.25" customHeight="1" x14ac:dyDescent="0.4">
      <c r="B25" s="110"/>
      <c r="C25" s="154" t="s">
        <v>163</v>
      </c>
      <c r="D25" s="155"/>
      <c r="E25" s="152" t="s">
        <v>176</v>
      </c>
      <c r="F25" s="153"/>
      <c r="G25" s="113"/>
      <c r="H25" s="114"/>
    </row>
    <row r="26" spans="2:8" ht="23.25" customHeight="1" x14ac:dyDescent="0.4">
      <c r="B26" s="110"/>
      <c r="C26" s="154" t="s">
        <v>12</v>
      </c>
      <c r="D26" s="155"/>
      <c r="E26" s="152" t="s">
        <v>177</v>
      </c>
      <c r="F26" s="153"/>
      <c r="G26" s="113"/>
      <c r="H26" s="114"/>
    </row>
    <row r="27" spans="2:8" ht="30.75" customHeight="1" x14ac:dyDescent="0.4">
      <c r="B27" s="110"/>
      <c r="C27" s="154" t="s">
        <v>181</v>
      </c>
      <c r="D27" s="155"/>
      <c r="E27" s="152" t="s">
        <v>178</v>
      </c>
      <c r="F27" s="153"/>
      <c r="G27" s="113"/>
      <c r="H27" s="114"/>
    </row>
    <row r="28" spans="2:8" ht="35.25" customHeight="1" x14ac:dyDescent="0.4">
      <c r="B28" s="110"/>
      <c r="C28" s="154" t="s">
        <v>182</v>
      </c>
      <c r="D28" s="155"/>
      <c r="E28" s="152" t="s">
        <v>179</v>
      </c>
      <c r="F28" s="153"/>
      <c r="G28" s="113"/>
      <c r="H28" s="114"/>
    </row>
    <row r="29" spans="2:8" ht="33" customHeight="1" x14ac:dyDescent="0.4">
      <c r="B29" s="110"/>
      <c r="C29" s="154" t="s">
        <v>182</v>
      </c>
      <c r="D29" s="155"/>
      <c r="E29" s="152" t="s">
        <v>179</v>
      </c>
      <c r="F29" s="153"/>
      <c r="G29" s="113"/>
      <c r="H29" s="114"/>
    </row>
    <row r="30" spans="2:8" ht="30" customHeight="1" x14ac:dyDescent="0.4">
      <c r="B30" s="110"/>
      <c r="C30" s="154" t="s">
        <v>183</v>
      </c>
      <c r="D30" s="155"/>
      <c r="E30" s="152" t="s">
        <v>180</v>
      </c>
      <c r="F30" s="153"/>
      <c r="G30" s="113"/>
      <c r="H30" s="114"/>
    </row>
    <row r="31" spans="2:8" ht="35.25" customHeight="1" x14ac:dyDescent="0.4">
      <c r="B31" s="110"/>
      <c r="C31" s="154" t="s">
        <v>184</v>
      </c>
      <c r="D31" s="155"/>
      <c r="E31" s="152" t="s">
        <v>185</v>
      </c>
      <c r="F31" s="153"/>
      <c r="G31" s="113"/>
      <c r="H31" s="114"/>
    </row>
    <row r="32" spans="2:8" ht="31.5" customHeight="1" x14ac:dyDescent="0.4">
      <c r="B32" s="110"/>
      <c r="C32" s="154" t="s">
        <v>186</v>
      </c>
      <c r="D32" s="155"/>
      <c r="E32" s="152" t="s">
        <v>187</v>
      </c>
      <c r="F32" s="153"/>
      <c r="G32" s="113"/>
      <c r="H32" s="114"/>
    </row>
    <row r="33" spans="2:8" ht="35.25" customHeight="1" x14ac:dyDescent="0.4">
      <c r="B33" s="110"/>
      <c r="C33" s="154" t="s">
        <v>188</v>
      </c>
      <c r="D33" s="155"/>
      <c r="E33" s="152" t="s">
        <v>189</v>
      </c>
      <c r="F33" s="153"/>
      <c r="G33" s="113"/>
      <c r="H33" s="114"/>
    </row>
    <row r="34" spans="2:8" ht="59.25" customHeight="1" x14ac:dyDescent="0.4">
      <c r="B34" s="110"/>
      <c r="C34" s="154" t="s">
        <v>190</v>
      </c>
      <c r="D34" s="155"/>
      <c r="E34" s="152" t="s">
        <v>191</v>
      </c>
      <c r="F34" s="153"/>
      <c r="G34" s="113"/>
      <c r="H34" s="114"/>
    </row>
    <row r="35" spans="2:8" ht="29.25" customHeight="1" x14ac:dyDescent="0.4">
      <c r="B35" s="110"/>
      <c r="C35" s="154" t="s">
        <v>29</v>
      </c>
      <c r="D35" s="155"/>
      <c r="E35" s="152" t="s">
        <v>192</v>
      </c>
      <c r="F35" s="153"/>
      <c r="G35" s="113"/>
      <c r="H35" s="114"/>
    </row>
    <row r="36" spans="2:8" ht="82.5" customHeight="1" x14ac:dyDescent="0.4">
      <c r="B36" s="110"/>
      <c r="C36" s="154" t="s">
        <v>194</v>
      </c>
      <c r="D36" s="155"/>
      <c r="E36" s="152" t="s">
        <v>193</v>
      </c>
      <c r="F36" s="153"/>
      <c r="G36" s="113"/>
      <c r="H36" s="114"/>
    </row>
    <row r="37" spans="2:8" ht="46.5" customHeight="1" x14ac:dyDescent="0.4">
      <c r="B37" s="110"/>
      <c r="C37" s="154" t="s">
        <v>39</v>
      </c>
      <c r="D37" s="155"/>
      <c r="E37" s="152" t="s">
        <v>195</v>
      </c>
      <c r="F37" s="153"/>
      <c r="G37" s="113"/>
      <c r="H37" s="114"/>
    </row>
    <row r="38" spans="2:8" ht="6.75" customHeight="1" thickBot="1" x14ac:dyDescent="0.45">
      <c r="B38" s="110"/>
      <c r="C38" s="165"/>
      <c r="D38" s="166"/>
      <c r="E38" s="167"/>
      <c r="F38" s="168"/>
      <c r="G38" s="113"/>
      <c r="H38" s="114"/>
    </row>
    <row r="39" spans="2:8" ht="15" thickTop="1" x14ac:dyDescent="0.4">
      <c r="B39" s="110"/>
      <c r="C39" s="111"/>
      <c r="D39" s="111"/>
      <c r="E39" s="112"/>
      <c r="F39" s="112"/>
      <c r="G39" s="113"/>
      <c r="H39" s="114"/>
    </row>
    <row r="40" spans="2:8" ht="21" customHeight="1" x14ac:dyDescent="0.4">
      <c r="B40" s="162" t="s">
        <v>204</v>
      </c>
      <c r="C40" s="163"/>
      <c r="D40" s="163"/>
      <c r="E40" s="163"/>
      <c r="F40" s="163"/>
      <c r="G40" s="163"/>
      <c r="H40" s="164"/>
    </row>
    <row r="41" spans="2:8" ht="20.25" customHeight="1" x14ac:dyDescent="0.4">
      <c r="B41" s="162" t="s">
        <v>205</v>
      </c>
      <c r="C41" s="163"/>
      <c r="D41" s="163"/>
      <c r="E41" s="163"/>
      <c r="F41" s="163"/>
      <c r="G41" s="163"/>
      <c r="H41" s="164"/>
    </row>
    <row r="42" spans="2:8" ht="20.25" customHeight="1" x14ac:dyDescent="0.4">
      <c r="B42" s="162" t="s">
        <v>206</v>
      </c>
      <c r="C42" s="163"/>
      <c r="D42" s="163"/>
      <c r="E42" s="163"/>
      <c r="F42" s="163"/>
      <c r="G42" s="163"/>
      <c r="H42" s="164"/>
    </row>
    <row r="43" spans="2:8" ht="20.25" customHeight="1" x14ac:dyDescent="0.4">
      <c r="B43" s="162" t="s">
        <v>207</v>
      </c>
      <c r="C43" s="163"/>
      <c r="D43" s="163"/>
      <c r="E43" s="163"/>
      <c r="F43" s="163"/>
      <c r="G43" s="163"/>
      <c r="H43" s="164"/>
    </row>
    <row r="44" spans="2:8" x14ac:dyDescent="0.4">
      <c r="B44" s="162" t="s">
        <v>208</v>
      </c>
      <c r="C44" s="163"/>
      <c r="D44" s="163"/>
      <c r="E44" s="163"/>
      <c r="F44" s="163"/>
      <c r="G44" s="163"/>
      <c r="H44" s="164"/>
    </row>
    <row r="45" spans="2:8" ht="15" thickBot="1" x14ac:dyDescent="0.45">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67"/>
  <sheetViews>
    <sheetView tabSelected="1" topLeftCell="W1" zoomScale="77" zoomScaleNormal="77" workbookViewId="0">
      <selection activeCell="AI11" sqref="AI11"/>
    </sheetView>
  </sheetViews>
  <sheetFormatPr baseColWidth="10" defaultColWidth="11.3828125" defaultRowHeight="14.15" x14ac:dyDescent="0.35"/>
  <cols>
    <col min="1" max="1" width="4" style="2" bestFit="1" customWidth="1"/>
    <col min="2" max="2" width="14.15234375" style="2" customWidth="1"/>
    <col min="3" max="3" width="19.53515625" style="2" customWidth="1"/>
    <col min="4" max="4" width="16.15234375" style="2" customWidth="1"/>
    <col min="5" max="5" width="32.3828125" style="1" customWidth="1"/>
    <col min="6" max="6" width="19" style="5" customWidth="1"/>
    <col min="7" max="7" width="17.84375" style="1" customWidth="1"/>
    <col min="8" max="8" width="16.53515625" style="1" customWidth="1"/>
    <col min="9" max="9" width="6.3046875" style="1" bestFit="1" customWidth="1"/>
    <col min="10" max="10" width="27.3046875" style="1" bestFit="1" customWidth="1"/>
    <col min="11" max="11" width="10.3828125" style="1" hidden="1" customWidth="1"/>
    <col min="12" max="12" width="17.53515625" style="1" customWidth="1"/>
    <col min="13" max="13" width="6.3046875" style="1" bestFit="1" customWidth="1"/>
    <col min="14" max="14" width="16" style="1" customWidth="1"/>
    <col min="15" max="15" width="5.84375" style="1" customWidth="1"/>
    <col min="16" max="16" width="31" style="1" customWidth="1"/>
    <col min="17" max="17" width="15.15234375" style="1" bestFit="1" customWidth="1"/>
    <col min="18" max="18" width="6.84375" style="1" customWidth="1"/>
    <col min="19" max="19" width="5" style="1" customWidth="1"/>
    <col min="20" max="20" width="5.53515625" style="1" customWidth="1"/>
    <col min="21" max="21" width="7.15234375" style="1" customWidth="1"/>
    <col min="22" max="22" width="6.69140625" style="1" customWidth="1"/>
    <col min="23" max="23" width="7.53515625" style="1" customWidth="1"/>
    <col min="24" max="24" width="13" style="1" hidden="1" customWidth="1"/>
    <col min="25" max="25" width="8.69140625" style="1" customWidth="1"/>
    <col min="26" max="26" width="10.3828125" style="1" customWidth="1"/>
    <col min="27" max="27" width="9.3046875" style="1" customWidth="1"/>
    <col min="28" max="28" width="9.15234375" style="1" customWidth="1"/>
    <col min="29" max="29" width="8.3828125" style="1" customWidth="1"/>
    <col min="30" max="30" width="7.3046875" style="1" customWidth="1"/>
    <col min="31" max="31" width="23" style="1" customWidth="1"/>
    <col min="32" max="32" width="18.84375" style="1" customWidth="1"/>
    <col min="33" max="33" width="16.84375" style="1" customWidth="1"/>
    <col min="34" max="34" width="14.84375" style="1" customWidth="1"/>
    <col min="35" max="35" width="18.53515625" style="1" customWidth="1"/>
    <col min="36" max="36" width="21" style="1" customWidth="1"/>
    <col min="37" max="16384" width="11.3828125" style="1"/>
  </cols>
  <sheetData>
    <row r="1" spans="1:68" ht="16.5" customHeight="1" x14ac:dyDescent="0.35">
      <c r="A1" s="191" t="s">
        <v>144</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5">
      <c r="A2" s="194"/>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4">
      <c r="A4" s="228" t="s">
        <v>43</v>
      </c>
      <c r="B4" s="229"/>
      <c r="C4" s="242" t="s">
        <v>214</v>
      </c>
      <c r="D4" s="243"/>
      <c r="E4" s="243"/>
      <c r="F4" s="243"/>
      <c r="G4" s="243"/>
      <c r="H4" s="243"/>
      <c r="I4" s="243"/>
      <c r="J4" s="243"/>
      <c r="K4" s="243"/>
      <c r="L4" s="243"/>
      <c r="M4" s="243"/>
      <c r="N4" s="244"/>
      <c r="O4" s="245"/>
      <c r="P4" s="245"/>
      <c r="Q4" s="24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4">
      <c r="A5" s="228" t="s">
        <v>130</v>
      </c>
      <c r="B5" s="229"/>
      <c r="C5" s="246" t="s">
        <v>215</v>
      </c>
      <c r="D5" s="247"/>
      <c r="E5" s="247"/>
      <c r="F5" s="247"/>
      <c r="G5" s="247"/>
      <c r="H5" s="247"/>
      <c r="I5" s="247"/>
      <c r="J5" s="247"/>
      <c r="K5" s="247"/>
      <c r="L5" s="247"/>
      <c r="M5" s="247"/>
      <c r="N5" s="247"/>
      <c r="O5" s="247"/>
      <c r="P5" s="247"/>
      <c r="Q5" s="24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5">
      <c r="A6" s="228" t="s">
        <v>44</v>
      </c>
      <c r="B6" s="229"/>
      <c r="C6" s="238" t="s">
        <v>216</v>
      </c>
      <c r="D6" s="239"/>
      <c r="E6" s="239"/>
      <c r="F6" s="239"/>
      <c r="G6" s="239"/>
      <c r="H6" s="239"/>
      <c r="I6" s="239"/>
      <c r="J6" s="239"/>
      <c r="K6" s="239"/>
      <c r="L6" s="239"/>
      <c r="M6" s="239"/>
      <c r="N6" s="24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5">
      <c r="A7" s="197" t="s">
        <v>139</v>
      </c>
      <c r="B7" s="198"/>
      <c r="C7" s="198"/>
      <c r="D7" s="198"/>
      <c r="E7" s="198"/>
      <c r="F7" s="198"/>
      <c r="G7" s="199"/>
      <c r="H7" s="197" t="s">
        <v>140</v>
      </c>
      <c r="I7" s="198"/>
      <c r="J7" s="198"/>
      <c r="K7" s="198"/>
      <c r="L7" s="198"/>
      <c r="M7" s="198"/>
      <c r="N7" s="199"/>
      <c r="O7" s="197" t="s">
        <v>141</v>
      </c>
      <c r="P7" s="198"/>
      <c r="Q7" s="198"/>
      <c r="R7" s="198"/>
      <c r="S7" s="198"/>
      <c r="T7" s="198"/>
      <c r="U7" s="198"/>
      <c r="V7" s="198"/>
      <c r="W7" s="199"/>
      <c r="X7" s="197" t="s">
        <v>142</v>
      </c>
      <c r="Y7" s="198"/>
      <c r="Z7" s="198"/>
      <c r="AA7" s="198"/>
      <c r="AB7" s="198"/>
      <c r="AC7" s="198"/>
      <c r="AD7" s="199"/>
      <c r="AE7" s="197" t="s">
        <v>34</v>
      </c>
      <c r="AF7" s="198"/>
      <c r="AG7" s="198"/>
      <c r="AH7" s="198"/>
      <c r="AI7" s="198"/>
      <c r="AJ7" s="19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5">
      <c r="A8" s="230" t="s">
        <v>0</v>
      </c>
      <c r="B8" s="235" t="s">
        <v>2</v>
      </c>
      <c r="C8" s="233" t="s">
        <v>3</v>
      </c>
      <c r="D8" s="233" t="s">
        <v>42</v>
      </c>
      <c r="E8" s="234" t="s">
        <v>1</v>
      </c>
      <c r="F8" s="232" t="s">
        <v>50</v>
      </c>
      <c r="G8" s="233" t="s">
        <v>135</v>
      </c>
      <c r="H8" s="249" t="s">
        <v>33</v>
      </c>
      <c r="I8" s="250" t="s">
        <v>5</v>
      </c>
      <c r="J8" s="232" t="s">
        <v>87</v>
      </c>
      <c r="K8" s="232" t="s">
        <v>92</v>
      </c>
      <c r="L8" s="252" t="s">
        <v>45</v>
      </c>
      <c r="M8" s="250" t="s">
        <v>5</v>
      </c>
      <c r="N8" s="233" t="s">
        <v>48</v>
      </c>
      <c r="O8" s="236" t="s">
        <v>11</v>
      </c>
      <c r="P8" s="227" t="s">
        <v>163</v>
      </c>
      <c r="Q8" s="232" t="s">
        <v>12</v>
      </c>
      <c r="R8" s="227" t="s">
        <v>8</v>
      </c>
      <c r="S8" s="227"/>
      <c r="T8" s="227"/>
      <c r="U8" s="227"/>
      <c r="V8" s="227"/>
      <c r="W8" s="227"/>
      <c r="X8" s="241" t="s">
        <v>138</v>
      </c>
      <c r="Y8" s="241" t="s">
        <v>46</v>
      </c>
      <c r="Z8" s="241" t="s">
        <v>5</v>
      </c>
      <c r="AA8" s="241" t="s">
        <v>47</v>
      </c>
      <c r="AB8" s="241" t="s">
        <v>5</v>
      </c>
      <c r="AC8" s="241" t="s">
        <v>49</v>
      </c>
      <c r="AD8" s="236" t="s">
        <v>29</v>
      </c>
      <c r="AE8" s="227" t="s">
        <v>34</v>
      </c>
      <c r="AF8" s="227" t="s">
        <v>35</v>
      </c>
      <c r="AG8" s="227" t="s">
        <v>36</v>
      </c>
      <c r="AH8" s="227" t="s">
        <v>38</v>
      </c>
      <c r="AI8" s="227" t="s">
        <v>37</v>
      </c>
      <c r="AJ8" s="22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4">
      <c r="A9" s="231"/>
      <c r="B9" s="235"/>
      <c r="C9" s="227"/>
      <c r="D9" s="227"/>
      <c r="E9" s="235"/>
      <c r="F9" s="233"/>
      <c r="G9" s="227"/>
      <c r="H9" s="233"/>
      <c r="I9" s="251"/>
      <c r="J9" s="233"/>
      <c r="K9" s="233"/>
      <c r="L9" s="251"/>
      <c r="M9" s="251"/>
      <c r="N9" s="227"/>
      <c r="O9" s="237"/>
      <c r="P9" s="227"/>
      <c r="Q9" s="233"/>
      <c r="R9" s="7" t="s">
        <v>13</v>
      </c>
      <c r="S9" s="7" t="s">
        <v>17</v>
      </c>
      <c r="T9" s="7" t="s">
        <v>28</v>
      </c>
      <c r="U9" s="7" t="s">
        <v>18</v>
      </c>
      <c r="V9" s="7" t="s">
        <v>21</v>
      </c>
      <c r="W9" s="7" t="s">
        <v>24</v>
      </c>
      <c r="X9" s="241"/>
      <c r="Y9" s="241"/>
      <c r="Z9" s="241"/>
      <c r="AA9" s="241"/>
      <c r="AB9" s="241"/>
      <c r="AC9" s="241"/>
      <c r="AD9" s="237"/>
      <c r="AE9" s="227"/>
      <c r="AF9" s="227"/>
      <c r="AG9" s="227"/>
      <c r="AH9" s="227"/>
      <c r="AI9" s="227"/>
      <c r="AJ9" s="22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40" customHeight="1" x14ac:dyDescent="0.4">
      <c r="A10" s="144">
        <v>1</v>
      </c>
      <c r="B10" s="141" t="s">
        <v>134</v>
      </c>
      <c r="C10" s="141" t="s">
        <v>218</v>
      </c>
      <c r="D10" s="141"/>
      <c r="E10" s="145" t="s">
        <v>217</v>
      </c>
      <c r="F10" s="141" t="s">
        <v>129</v>
      </c>
      <c r="G10" s="142" t="s">
        <v>219</v>
      </c>
      <c r="H10" s="143" t="s">
        <v>220</v>
      </c>
      <c r="I10" s="147">
        <f>IF(H10="","",IF(H10="Muy Baja",0.2,IF(H10="Baja",0.4,IF(H10="Media",0.6,IF(H10="Alta",0.8,IF(H10="Muy Alta",1,))))))</f>
        <v>0.6</v>
      </c>
      <c r="J10" s="148" t="s">
        <v>90</v>
      </c>
      <c r="K10" s="147" t="str">
        <f ca="1">IF(NOT(ISERROR(MATCH(J10,'Tabla Impacto'!$B$221:$B$223,0))),'Tabla Impacto'!$F$223&amp;"Por favor no seleccionar los criterios de impacto(Afectación Económica o presupuestal y Pérdida Reputacional)",J10)</f>
        <v>Afectación Económica o presupuestal</v>
      </c>
      <c r="L10" s="143" t="s">
        <v>221</v>
      </c>
      <c r="M10" s="147">
        <f>IF(L10="","",IF(L10="Leve",0.2,IF(L10="Menor",0.4,IF(L10="Moderado",0.6,IF(L10="Mayor",0.8,IF(L10="Catastrófico",1,))))))</f>
        <v>0.6</v>
      </c>
      <c r="N10" s="146"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50" t="s">
        <v>222</v>
      </c>
      <c r="Q10" s="127" t="s">
        <v>223</v>
      </c>
      <c r="R10" s="128" t="s">
        <v>15</v>
      </c>
      <c r="S10" s="128" t="s">
        <v>9</v>
      </c>
      <c r="T10" s="129" t="str">
        <f>IF(AND(R10="Preventivo",S10="Automático"),"50%",IF(AND(R10="Preventivo",S10="Manual"),"40%",IF(AND(R10="Detectivo",S10="Automático"),"40%",IF(AND(R10="Detectivo",S10="Manual"),"30%",IF(AND(R10="Correctivo",S10="Automático"),"35%",IF(AND(R10="Correctivo",S10="Manual"),"25%",""))))))</f>
        <v>30%</v>
      </c>
      <c r="U10" s="128" t="s">
        <v>20</v>
      </c>
      <c r="V10" s="128" t="s">
        <v>22</v>
      </c>
      <c r="W10" s="128" t="s">
        <v>120</v>
      </c>
      <c r="X10" s="130">
        <f>IFERROR(IF(Q10="Probabilidad",(I10-(+I10*T10)),IF(Q10="Impacto",I10,"")),"")</f>
        <v>0.42</v>
      </c>
      <c r="Y10" s="131" t="str">
        <f>IFERROR(IF(X10="","",IF(X10&lt;=0.2,"Muy Baja",IF(X10&lt;=0.4,"Baja",IF(X10&lt;=0.6,"Media",IF(X10&lt;=0.8,"Alta","Muy Alta"))))),"")</f>
        <v>Media</v>
      </c>
      <c r="Z10" s="132">
        <f>+X10</f>
        <v>0.42</v>
      </c>
      <c r="AA10" s="131" t="str">
        <f>IFERROR(IF(AB10="","",IF(AB10&lt;=0.2,"Leve",IF(AB10&lt;=0.4,"Menor",IF(AB10&lt;=0.6,"Moderado",IF(AB10&lt;=0.8,"Mayor","Catastrófico"))))),"")</f>
        <v>Moderado</v>
      </c>
      <c r="AB10" s="132">
        <f>IFERROR(IF(Q10="Impacto",(M10-(+M10*T10)),IF(Q10="Probabilidad",M10,"")),"")</f>
        <v>0.6</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32</v>
      </c>
      <c r="AE10" s="149" t="s">
        <v>224</v>
      </c>
      <c r="AF10" s="151" t="s">
        <v>225</v>
      </c>
      <c r="AG10" s="151" t="s">
        <v>226</v>
      </c>
      <c r="AH10" s="151" t="s">
        <v>227</v>
      </c>
      <c r="AI10" s="151" t="s">
        <v>228</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35.25" customHeight="1" x14ac:dyDescent="0.35">
      <c r="A11" s="209">
        <v>2</v>
      </c>
      <c r="B11" s="212"/>
      <c r="C11" s="212"/>
      <c r="D11" s="212"/>
      <c r="E11" s="215"/>
      <c r="F11" s="212"/>
      <c r="G11" s="218"/>
      <c r="H11" s="221" t="str">
        <f>IF(G11&lt;=0,"",IF(G11&lt;=2,"Muy Baja",IF(G11&lt;=24,"Baja",IF(G11&lt;=500,"Media",IF(G11&lt;=5000,"Alta","Muy Alta")))))</f>
        <v/>
      </c>
      <c r="I11" s="203" t="str">
        <f>IF(H11="","",IF(H11="Muy Baja",0.2,IF(H11="Baja",0.4,IF(H11="Media",0.6,IF(H11="Alta",0.8,IF(H11="Muy Alta",1,))))))</f>
        <v/>
      </c>
      <c r="J11" s="224"/>
      <c r="K11" s="203">
        <f ca="1">IF(NOT(ISERROR(MATCH(J11,'Tabla Impacto'!$B$221:$B$223,0))),'Tabla Impacto'!$F$223&amp;"Por favor no seleccionar los criterios de impacto(Afectación Económica o presupuestal y Pérdida Reputacional)",J11)</f>
        <v>0</v>
      </c>
      <c r="L11" s="221" t="str">
        <f ca="1">IF(OR(K11='Tabla Impacto'!$C$11,K11='Tabla Impacto'!$D$11),"Leve",IF(OR(K11='Tabla Impacto'!$C$12,K11='Tabla Impacto'!$D$12),"Menor",IF(OR(K11='Tabla Impacto'!$C$13,K11='Tabla Impacto'!$D$13),"Moderado",IF(OR(K11='Tabla Impacto'!$C$14,K11='Tabla Impacto'!$D$14),"Mayor",IF(OR(K11='Tabla Impacto'!$C$15,K11='Tabla Impacto'!$D$15),"Catastrófico","")))))</f>
        <v/>
      </c>
      <c r="M11" s="203" t="str">
        <f ca="1">IF(L11="","",IF(L11="Leve",0.2,IF(L11="Menor",0.4,IF(L11="Moderado",0.6,IF(L11="Mayor",0.8,IF(L11="Catastrófico",1,))))))</f>
        <v/>
      </c>
      <c r="N11" s="206" t="str">
        <f ca="1">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
      </c>
      <c r="O11" s="125">
        <v>1</v>
      </c>
      <c r="P11" s="126"/>
      <c r="Q11" s="127" t="str">
        <f>IF(OR(R11="Preventivo",R11="Detectivo"),"Probabilidad",IF(R11="Correctivo","Impacto",""))</f>
        <v/>
      </c>
      <c r="R11" s="128"/>
      <c r="S11" s="128"/>
      <c r="T11" s="129" t="str">
        <f>IF(AND(R11="Preventivo",S11="Automático"),"50%",IF(AND(R11="Preventivo",S11="Manual"),"40%",IF(AND(R11="Detectivo",S11="Automático"),"40%",IF(AND(R11="Detectivo",S11="Manual"),"30%",IF(AND(R11="Correctivo",S11="Automático"),"35%",IF(AND(R11="Correctivo",S11="Manual"),"25%",""))))))</f>
        <v/>
      </c>
      <c r="U11" s="128"/>
      <c r="V11" s="128"/>
      <c r="W11" s="128"/>
      <c r="X11" s="130" t="str">
        <f>IFERROR(IF(Q11="Probabilidad",(I11-(+I11*T11)),IF(Q11="Impacto",I11,"")),"")</f>
        <v/>
      </c>
      <c r="Y11" s="131" t="str">
        <f>IFERROR(IF(X11="","",IF(X11&lt;=0.2,"Muy Baja",IF(X11&lt;=0.4,"Baja",IF(X11&lt;=0.6,"Media",IF(X11&lt;=0.8,"Alta","Muy Alta"))))),"")</f>
        <v/>
      </c>
      <c r="Z11" s="132" t="str">
        <f>+X11</f>
        <v/>
      </c>
      <c r="AA11" s="131" t="str">
        <f>IFERROR(IF(AB11="","",IF(AB11&lt;=0.2,"Leve",IF(AB11&lt;=0.4,"Menor",IF(AB11&lt;=0.6,"Moderado",IF(AB11&lt;=0.8,"Mayor","Catastrófico"))))),"")</f>
        <v/>
      </c>
      <c r="AB11" s="140" t="str">
        <f>IFERROR(IF(Q11="Impacto",(M11-(+M11*T11)),IF(Q11="Probabilidad",M11,"")),"")</f>
        <v/>
      </c>
      <c r="AC11" s="133"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c r="AE11" s="135"/>
      <c r="AF11" s="136"/>
      <c r="AG11" s="137"/>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35.25" customHeight="1" x14ac:dyDescent="0.35">
      <c r="A12" s="210"/>
      <c r="B12" s="213"/>
      <c r="C12" s="213"/>
      <c r="D12" s="213"/>
      <c r="E12" s="216"/>
      <c r="F12" s="213"/>
      <c r="G12" s="219"/>
      <c r="H12" s="222"/>
      <c r="I12" s="204"/>
      <c r="J12" s="225"/>
      <c r="K12" s="204">
        <f ca="1">IF(NOT(ISERROR(MATCH(J12,_xlfn.ANCHORARRAY(E23),0))),I25&amp;"Por favor no seleccionar los criterios de impacto",J12)</f>
        <v>0</v>
      </c>
      <c r="L12" s="222"/>
      <c r="M12" s="204"/>
      <c r="N12" s="207"/>
      <c r="O12" s="125">
        <v>2</v>
      </c>
      <c r="P12" s="126"/>
      <c r="Q12" s="127" t="str">
        <f>IF(OR(R12="Preventivo",R12="Detectivo"),"Probabilidad",IF(R12="Correctivo","Impacto",""))</f>
        <v/>
      </c>
      <c r="R12" s="128"/>
      <c r="S12" s="128"/>
      <c r="T12" s="129" t="str">
        <f t="shared" ref="T12:T16" si="0">IF(AND(R12="Preventivo",S12="Automático"),"50%",IF(AND(R12="Preventivo",S12="Manual"),"40%",IF(AND(R12="Detectivo",S12="Automático"),"40%",IF(AND(R12="Detectivo",S12="Manual"),"30%",IF(AND(R12="Correctivo",S12="Automático"),"35%",IF(AND(R12="Correctivo",S12="Manual"),"25%",""))))))</f>
        <v/>
      </c>
      <c r="U12" s="128"/>
      <c r="V12" s="128"/>
      <c r="W12" s="128"/>
      <c r="X12" s="130" t="str">
        <f>IFERROR(IF(AND(Q11="Probabilidad",Q12="Probabilidad"),(Z11-(+Z11*T12)),IF(Q12="Probabilidad",(I11-(+I11*T12)),IF(Q12="Impacto",Z11,""))),"")</f>
        <v/>
      </c>
      <c r="Y12" s="131" t="str">
        <f t="shared" ref="Y12:Y64" si="1">IFERROR(IF(X12="","",IF(X12&lt;=0.2,"Muy Baja",IF(X12&lt;=0.4,"Baja",IF(X12&lt;=0.6,"Media",IF(X12&lt;=0.8,"Alta","Muy Alta"))))),"")</f>
        <v/>
      </c>
      <c r="Z12" s="132" t="str">
        <f t="shared" ref="Z12:Z16" si="2">+X12</f>
        <v/>
      </c>
      <c r="AA12" s="131" t="str">
        <f t="shared" ref="AA12:AA64" si="3">IFERROR(IF(AB12="","",IF(AB12&lt;=0.2,"Leve",IF(AB12&lt;=0.4,"Menor",IF(AB12&lt;=0.6,"Moderado",IF(AB12&lt;=0.8,"Mayor","Catastrófico"))))),"")</f>
        <v/>
      </c>
      <c r="AB12" s="140" t="str">
        <f>IFERROR(IF(AND(Q11="Impacto",Q12="Impacto"),(AB11-(+AB11*T12)),IF(Q12="Impacto",(M11-(+M11*T12)),IF(Q12="Probabilidad",AB11,""))),"")</f>
        <v/>
      </c>
      <c r="AC12" s="133" t="str">
        <f t="shared" ref="AC12:AC13"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5">
      <c r="A13" s="210"/>
      <c r="B13" s="213"/>
      <c r="C13" s="213"/>
      <c r="D13" s="213"/>
      <c r="E13" s="216"/>
      <c r="F13" s="213"/>
      <c r="G13" s="219"/>
      <c r="H13" s="222"/>
      <c r="I13" s="204"/>
      <c r="J13" s="225"/>
      <c r="K13" s="204">
        <f ca="1">IF(NOT(ISERROR(MATCH(J13,_xlfn.ANCHORARRAY(E24),0))),I26&amp;"Por favor no seleccionar los criterios de impacto",J13)</f>
        <v>0</v>
      </c>
      <c r="L13" s="222"/>
      <c r="M13" s="204"/>
      <c r="N13" s="207"/>
      <c r="O13" s="125">
        <v>3</v>
      </c>
      <c r="P13" s="138"/>
      <c r="Q13" s="127" t="str">
        <f>IF(OR(R13="Preventivo",R13="Detectivo"),"Probabilidad",IF(R13="Correctivo","Impacto",""))</f>
        <v/>
      </c>
      <c r="R13" s="128"/>
      <c r="S13" s="128"/>
      <c r="T13" s="129" t="str">
        <f t="shared" si="0"/>
        <v/>
      </c>
      <c r="U13" s="128"/>
      <c r="V13" s="128"/>
      <c r="W13" s="128"/>
      <c r="X13" s="130" t="str">
        <f>IFERROR(IF(AND(Q12="Probabilidad",Q13="Probabilidad"),(Z12-(+Z12*T13)),IF(AND(Q12="Impacto",Q13="Probabilidad"),(Z11-(+Z11*T13)),IF(Q13="Impacto",Z12,""))),"")</f>
        <v/>
      </c>
      <c r="Y13" s="131" t="str">
        <f t="shared" si="1"/>
        <v/>
      </c>
      <c r="Z13" s="132" t="str">
        <f t="shared" si="2"/>
        <v/>
      </c>
      <c r="AA13" s="131" t="str">
        <f t="shared" si="3"/>
        <v/>
      </c>
      <c r="AB13" s="140" t="str">
        <f>IFERROR(IF(AND(Q12="Impacto",Q13="Impacto"),(AB12-(+AB12*T13)),IF(AND(Q12="Probabilidad",Q13="Impacto"),(AB11-(+AB11*T13)),IF(Q13="Probabilidad",AB12,""))),"")</f>
        <v/>
      </c>
      <c r="AC13" s="133" t="str">
        <f t="shared" si="4"/>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5">
      <c r="A14" s="210"/>
      <c r="B14" s="213"/>
      <c r="C14" s="213"/>
      <c r="D14" s="213"/>
      <c r="E14" s="216"/>
      <c r="F14" s="213"/>
      <c r="G14" s="219"/>
      <c r="H14" s="222"/>
      <c r="I14" s="204"/>
      <c r="J14" s="225"/>
      <c r="K14" s="204">
        <f ca="1">IF(NOT(ISERROR(MATCH(J14,_xlfn.ANCHORARRAY(E25),0))),I27&amp;"Por favor no seleccionar los criterios de impacto",J14)</f>
        <v>0</v>
      </c>
      <c r="L14" s="222"/>
      <c r="M14" s="204"/>
      <c r="N14" s="207"/>
      <c r="O14" s="125">
        <v>4</v>
      </c>
      <c r="P14" s="126"/>
      <c r="Q14" s="127" t="str">
        <f t="shared" ref="Q14:Q16" si="5">IF(OR(R14="Preventivo",R14="Detectivo"),"Probabilidad",IF(R14="Correctivo","Impacto",""))</f>
        <v/>
      </c>
      <c r="R14" s="128"/>
      <c r="S14" s="128"/>
      <c r="T14" s="129" t="str">
        <f t="shared" si="0"/>
        <v/>
      </c>
      <c r="U14" s="128"/>
      <c r="V14" s="128"/>
      <c r="W14" s="128"/>
      <c r="X14" s="130" t="str">
        <f t="shared" ref="X14:X16" si="6">IFERROR(IF(AND(Q13="Probabilidad",Q14="Probabilidad"),(Z13-(+Z13*T14)),IF(AND(Q13="Impacto",Q14="Probabilidad"),(Z12-(+Z12*T14)),IF(Q14="Impacto",Z13,""))),"")</f>
        <v/>
      </c>
      <c r="Y14" s="131" t="str">
        <f t="shared" si="1"/>
        <v/>
      </c>
      <c r="Z14" s="132" t="str">
        <f t="shared" si="2"/>
        <v/>
      </c>
      <c r="AA14" s="131" t="str">
        <f t="shared" si="3"/>
        <v/>
      </c>
      <c r="AB14" s="140" t="str">
        <f t="shared" ref="AB14:AB16" si="7">IFERROR(IF(AND(Q13="Impacto",Q14="Impacto"),(AB13-(+AB13*T14)),IF(AND(Q13="Probabilidad",Q14="Impacto"),(AB12-(+AB12*T14)),IF(Q14="Probabilidad",AB13,""))),"")</f>
        <v/>
      </c>
      <c r="AC14" s="133"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5">
      <c r="A15" s="210"/>
      <c r="B15" s="213"/>
      <c r="C15" s="213"/>
      <c r="D15" s="213"/>
      <c r="E15" s="216"/>
      <c r="F15" s="213"/>
      <c r="G15" s="219"/>
      <c r="H15" s="222"/>
      <c r="I15" s="204"/>
      <c r="J15" s="225"/>
      <c r="K15" s="204">
        <f ca="1">IF(NOT(ISERROR(MATCH(J15,_xlfn.ANCHORARRAY(E26),0))),I28&amp;"Por favor no seleccionar los criterios de impacto",J15)</f>
        <v>0</v>
      </c>
      <c r="L15" s="222"/>
      <c r="M15" s="204"/>
      <c r="N15" s="207"/>
      <c r="O15" s="125">
        <v>5</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40" t="str">
        <f t="shared" si="7"/>
        <v/>
      </c>
      <c r="AC15" s="133" t="str">
        <f t="shared" ref="AC15:AC16" si="8">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5">
      <c r="A16" s="211"/>
      <c r="B16" s="214"/>
      <c r="C16" s="214"/>
      <c r="D16" s="214"/>
      <c r="E16" s="217"/>
      <c r="F16" s="214"/>
      <c r="G16" s="220"/>
      <c r="H16" s="223"/>
      <c r="I16" s="205"/>
      <c r="J16" s="226"/>
      <c r="K16" s="205">
        <f ca="1">IF(NOT(ISERROR(MATCH(J16,_xlfn.ANCHORARRAY(E27),0))),I29&amp;"Por favor no seleccionar los criterios de impacto",J16)</f>
        <v>0</v>
      </c>
      <c r="L16" s="223"/>
      <c r="M16" s="205"/>
      <c r="N16" s="208"/>
      <c r="O16" s="125">
        <v>6</v>
      </c>
      <c r="P16" s="126"/>
      <c r="Q16" s="127" t="str">
        <f t="shared" si="5"/>
        <v/>
      </c>
      <c r="R16" s="128"/>
      <c r="S16" s="128"/>
      <c r="T16" s="129" t="str">
        <f t="shared" si="0"/>
        <v/>
      </c>
      <c r="U16" s="128"/>
      <c r="V16" s="128"/>
      <c r="W16" s="128"/>
      <c r="X16" s="130" t="str">
        <f t="shared" si="6"/>
        <v/>
      </c>
      <c r="Y16" s="131" t="str">
        <f t="shared" si="1"/>
        <v/>
      </c>
      <c r="Z16" s="132" t="str">
        <f t="shared" si="2"/>
        <v/>
      </c>
      <c r="AA16" s="131" t="str">
        <f t="shared" si="3"/>
        <v/>
      </c>
      <c r="AB16" s="140" t="str">
        <f t="shared" si="7"/>
        <v/>
      </c>
      <c r="AC16" s="133" t="str">
        <f t="shared" si="8"/>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5">
      <c r="A17" s="209">
        <v>3</v>
      </c>
      <c r="B17" s="212"/>
      <c r="C17" s="212"/>
      <c r="D17" s="212"/>
      <c r="E17" s="215"/>
      <c r="F17" s="212"/>
      <c r="G17" s="218"/>
      <c r="H17" s="221" t="str">
        <f>IF(G17&lt;=0,"",IF(G17&lt;=2,"Muy Baja",IF(G17&lt;=24,"Baja",IF(G17&lt;=500,"Media",IF(G17&lt;=5000,"Alta","Muy Alta")))))</f>
        <v/>
      </c>
      <c r="I17" s="203" t="str">
        <f>IF(H17="","",IF(H17="Muy Baja",0.2,IF(H17="Baja",0.4,IF(H17="Media",0.6,IF(H17="Alta",0.8,IF(H17="Muy Alta",1,))))))</f>
        <v/>
      </c>
      <c r="J17" s="224"/>
      <c r="K17" s="203">
        <f ca="1">IF(NOT(ISERROR(MATCH(J17,'Tabla Impacto'!$B$221:$B$223,0))),'Tabla Impacto'!$F$223&amp;"Por favor no seleccionar los criterios de impacto(Afectación Económica o presupuestal y Pérdida Reputacional)",J17)</f>
        <v>0</v>
      </c>
      <c r="L17" s="221" t="str">
        <f ca="1">IF(OR(K17='Tabla Impacto'!$C$11,K17='Tabla Impacto'!$D$11),"Leve",IF(OR(K17='Tabla Impacto'!$C$12,K17='Tabla Impacto'!$D$12),"Menor",IF(OR(K17='Tabla Impacto'!$C$13,K17='Tabla Impacto'!$D$13),"Moderado",IF(OR(K17='Tabla Impacto'!$C$14,K17='Tabla Impacto'!$D$14),"Mayor",IF(OR(K17='Tabla Impacto'!$C$15,K17='Tabla Impacto'!$D$15),"Catastrófico","")))))</f>
        <v/>
      </c>
      <c r="M17" s="203" t="str">
        <f ca="1">IF(L17="","",IF(L17="Leve",0.2,IF(L17="Menor",0.4,IF(L17="Moderado",0.6,IF(L17="Mayor",0.8,IF(L17="Catastrófico",1,))))))</f>
        <v/>
      </c>
      <c r="N17" s="206" t="str">
        <f ca="1">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
      </c>
      <c r="O17" s="125">
        <v>1</v>
      </c>
      <c r="P17" s="126"/>
      <c r="Q17" s="127" t="str">
        <f>IF(OR(R17="Preventivo",R17="Detectivo"),"Probabilidad",IF(R17="Correctivo","Impacto",""))</f>
        <v/>
      </c>
      <c r="R17" s="128"/>
      <c r="S17" s="128"/>
      <c r="T17" s="129" t="str">
        <f>IF(AND(R17="Preventivo",S17="Automático"),"50%",IF(AND(R17="Preventivo",S17="Manual"),"40%",IF(AND(R17="Detectivo",S17="Automático"),"40%",IF(AND(R17="Detectivo",S17="Manual"),"30%",IF(AND(R17="Correctivo",S17="Automático"),"35%",IF(AND(R17="Correctivo",S17="Manual"),"25%",""))))))</f>
        <v/>
      </c>
      <c r="U17" s="128"/>
      <c r="V17" s="128"/>
      <c r="W17" s="128"/>
      <c r="X17" s="130" t="str">
        <f>IFERROR(IF(Q17="Probabilidad",(I17-(+I17*T17)),IF(Q17="Impacto",I17,"")),"")</f>
        <v/>
      </c>
      <c r="Y17" s="131" t="str">
        <f>IFERROR(IF(X17="","",IF(X17&lt;=0.2,"Muy Baja",IF(X17&lt;=0.4,"Baja",IF(X17&lt;=0.6,"Media",IF(X17&lt;=0.8,"Alta","Muy Alta"))))),"")</f>
        <v/>
      </c>
      <c r="Z17" s="132" t="str">
        <f>+X17</f>
        <v/>
      </c>
      <c r="AA17" s="131" t="str">
        <f>IFERROR(IF(AB17="","",IF(AB17&lt;=0.2,"Leve",IF(AB17&lt;=0.4,"Menor",IF(AB17&lt;=0.6,"Moderado",IF(AB17&lt;=0.8,"Mayor","Catastrófico"))))),"")</f>
        <v/>
      </c>
      <c r="AB17" s="140" t="str">
        <f>IFERROR(IF(Q17="Impacto",(M17-(+M17*T17)),IF(Q17="Probabilidad",M17,"")),"")</f>
        <v/>
      </c>
      <c r="AC17" s="133"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5">
      <c r="A18" s="210"/>
      <c r="B18" s="213"/>
      <c r="C18" s="213"/>
      <c r="D18" s="213"/>
      <c r="E18" s="216"/>
      <c r="F18" s="213"/>
      <c r="G18" s="219"/>
      <c r="H18" s="222"/>
      <c r="I18" s="204"/>
      <c r="J18" s="225"/>
      <c r="K18" s="204">
        <f t="shared" ref="K18:K22" ca="1" si="9">IF(NOT(ISERROR(MATCH(J18,_xlfn.ANCHORARRAY(E29),0))),I31&amp;"Por favor no seleccionar los criterios de impacto",J18)</f>
        <v>0</v>
      </c>
      <c r="L18" s="222"/>
      <c r="M18" s="204"/>
      <c r="N18" s="207"/>
      <c r="O18" s="125">
        <v>2</v>
      </c>
      <c r="P18" s="126"/>
      <c r="Q18" s="127" t="str">
        <f>IF(OR(R18="Preventivo",R18="Detectivo"),"Probabilidad",IF(R18="Correctivo","Impacto",""))</f>
        <v/>
      </c>
      <c r="R18" s="128"/>
      <c r="S18" s="128"/>
      <c r="T18" s="129" t="str">
        <f t="shared" ref="T18:T22" si="10">IF(AND(R18="Preventivo",S18="Automático"),"50%",IF(AND(R18="Preventivo",S18="Manual"),"40%",IF(AND(R18="Detectivo",S18="Automático"),"40%",IF(AND(R18="Detectivo",S18="Manual"),"30%",IF(AND(R18="Correctivo",S18="Automático"),"35%",IF(AND(R18="Correctivo",S18="Manual"),"25%",""))))))</f>
        <v/>
      </c>
      <c r="U18" s="128"/>
      <c r="V18" s="128"/>
      <c r="W18" s="128"/>
      <c r="X18" s="139" t="str">
        <f>IFERROR(IF(AND(Q17="Probabilidad",Q18="Probabilidad"),(Z17-(+Z17*T18)),IF(Q18="Probabilidad",(I17-(+I17*T18)),IF(Q18="Impacto",Z17,""))),"")</f>
        <v/>
      </c>
      <c r="Y18" s="131" t="str">
        <f t="shared" si="1"/>
        <v/>
      </c>
      <c r="Z18" s="132" t="str">
        <f t="shared" ref="Z18:Z22" si="11">+X18</f>
        <v/>
      </c>
      <c r="AA18" s="131" t="str">
        <f t="shared" si="3"/>
        <v/>
      </c>
      <c r="AB18" s="140" t="str">
        <f>IFERROR(IF(AND(Q17="Impacto",Q18="Impacto"),(AB17-(+AB17*T18)),IF(Q18="Impacto",(M17-(+M17*T18)),IF(Q18="Probabilidad",AB17,""))),"")</f>
        <v/>
      </c>
      <c r="AC18" s="133" t="str">
        <f t="shared" ref="AC18:AC19" si="12">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5">
      <c r="A19" s="210"/>
      <c r="B19" s="213"/>
      <c r="C19" s="213"/>
      <c r="D19" s="213"/>
      <c r="E19" s="216"/>
      <c r="F19" s="213"/>
      <c r="G19" s="219"/>
      <c r="H19" s="222"/>
      <c r="I19" s="204"/>
      <c r="J19" s="225"/>
      <c r="K19" s="204">
        <f t="shared" ca="1" si="9"/>
        <v>0</v>
      </c>
      <c r="L19" s="222"/>
      <c r="M19" s="204"/>
      <c r="N19" s="207"/>
      <c r="O19" s="125">
        <v>3</v>
      </c>
      <c r="P19" s="138"/>
      <c r="Q19" s="127" t="str">
        <f>IF(OR(R19="Preventivo",R19="Detectivo"),"Probabilidad",IF(R19="Correctivo","Impacto",""))</f>
        <v/>
      </c>
      <c r="R19" s="128"/>
      <c r="S19" s="128"/>
      <c r="T19" s="129" t="str">
        <f t="shared" si="10"/>
        <v/>
      </c>
      <c r="U19" s="128"/>
      <c r="V19" s="128"/>
      <c r="W19" s="128"/>
      <c r="X19" s="130" t="str">
        <f>IFERROR(IF(AND(Q18="Probabilidad",Q19="Probabilidad"),(Z18-(+Z18*T19)),IF(AND(Q18="Impacto",Q19="Probabilidad"),(Z17-(+Z17*T19)),IF(Q19="Impacto",Z18,""))),"")</f>
        <v/>
      </c>
      <c r="Y19" s="131" t="str">
        <f t="shared" si="1"/>
        <v/>
      </c>
      <c r="Z19" s="132" t="str">
        <f t="shared" si="11"/>
        <v/>
      </c>
      <c r="AA19" s="131" t="str">
        <f t="shared" si="3"/>
        <v/>
      </c>
      <c r="AB19" s="140" t="str">
        <f>IFERROR(IF(AND(Q18="Impacto",Q19="Impacto"),(AB18-(+AB18*T19)),IF(AND(Q18="Probabilidad",Q19="Impacto"),(AB17-(+AB17*T19)),IF(Q19="Probabilidad",AB18,""))),"")</f>
        <v/>
      </c>
      <c r="AC19" s="133" t="str">
        <f t="shared" si="12"/>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5">
      <c r="A20" s="210"/>
      <c r="B20" s="213"/>
      <c r="C20" s="213"/>
      <c r="D20" s="213"/>
      <c r="E20" s="216"/>
      <c r="F20" s="213"/>
      <c r="G20" s="219"/>
      <c r="H20" s="222"/>
      <c r="I20" s="204"/>
      <c r="J20" s="225"/>
      <c r="K20" s="204">
        <f t="shared" ca="1" si="9"/>
        <v>0</v>
      </c>
      <c r="L20" s="222"/>
      <c r="M20" s="204"/>
      <c r="N20" s="207"/>
      <c r="O20" s="125">
        <v>4</v>
      </c>
      <c r="P20" s="126"/>
      <c r="Q20" s="127" t="str">
        <f t="shared" ref="Q20:Q22" si="13">IF(OR(R20="Preventivo",R20="Detectivo"),"Probabilidad",IF(R20="Correctivo","Impacto",""))</f>
        <v/>
      </c>
      <c r="R20" s="128"/>
      <c r="S20" s="128"/>
      <c r="T20" s="129" t="str">
        <f t="shared" si="10"/>
        <v/>
      </c>
      <c r="U20" s="128"/>
      <c r="V20" s="128"/>
      <c r="W20" s="128"/>
      <c r="X20" s="130" t="str">
        <f t="shared" ref="X20:X22" si="14">IFERROR(IF(AND(Q19="Probabilidad",Q20="Probabilidad"),(Z19-(+Z19*T20)),IF(AND(Q19="Impacto",Q20="Probabilidad"),(Z18-(+Z18*T20)),IF(Q20="Impacto",Z19,""))),"")</f>
        <v/>
      </c>
      <c r="Y20" s="131" t="str">
        <f t="shared" si="1"/>
        <v/>
      </c>
      <c r="Z20" s="132" t="str">
        <f t="shared" si="11"/>
        <v/>
      </c>
      <c r="AA20" s="131" t="str">
        <f t="shared" si="3"/>
        <v/>
      </c>
      <c r="AB20" s="140" t="str">
        <f t="shared" ref="AB20:AB22" si="15">IFERROR(IF(AND(Q19="Impacto",Q20="Impacto"),(AB19-(+AB19*T20)),IF(AND(Q19="Probabilidad",Q20="Impacto"),(AB18-(+AB18*T20)),IF(Q20="Probabilidad",AB19,""))),"")</f>
        <v/>
      </c>
      <c r="AC20" s="133"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5">
      <c r="A21" s="210"/>
      <c r="B21" s="213"/>
      <c r="C21" s="213"/>
      <c r="D21" s="213"/>
      <c r="E21" s="216"/>
      <c r="F21" s="213"/>
      <c r="G21" s="219"/>
      <c r="H21" s="222"/>
      <c r="I21" s="204"/>
      <c r="J21" s="225"/>
      <c r="K21" s="204">
        <f t="shared" ca="1" si="9"/>
        <v>0</v>
      </c>
      <c r="L21" s="222"/>
      <c r="M21" s="204"/>
      <c r="N21" s="207"/>
      <c r="O21" s="125">
        <v>5</v>
      </c>
      <c r="P21" s="126"/>
      <c r="Q21" s="127" t="str">
        <f t="shared" si="13"/>
        <v/>
      </c>
      <c r="R21" s="128"/>
      <c r="S21" s="128"/>
      <c r="T21" s="129" t="str">
        <f t="shared" si="10"/>
        <v/>
      </c>
      <c r="U21" s="128"/>
      <c r="V21" s="128"/>
      <c r="W21" s="128"/>
      <c r="X21" s="130" t="str">
        <f t="shared" si="14"/>
        <v/>
      </c>
      <c r="Y21" s="131" t="str">
        <f t="shared" si="1"/>
        <v/>
      </c>
      <c r="Z21" s="132" t="str">
        <f t="shared" si="11"/>
        <v/>
      </c>
      <c r="AA21" s="131" t="str">
        <f t="shared" si="3"/>
        <v/>
      </c>
      <c r="AB21" s="140" t="str">
        <f t="shared" si="15"/>
        <v/>
      </c>
      <c r="AC21" s="133" t="str">
        <f t="shared" ref="AC21:AC22" si="16">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5">
      <c r="A22" s="211"/>
      <c r="B22" s="214"/>
      <c r="C22" s="214"/>
      <c r="D22" s="214"/>
      <c r="E22" s="217"/>
      <c r="F22" s="214"/>
      <c r="G22" s="220"/>
      <c r="H22" s="223"/>
      <c r="I22" s="205"/>
      <c r="J22" s="226"/>
      <c r="K22" s="205">
        <f t="shared" ca="1" si="9"/>
        <v>0</v>
      </c>
      <c r="L22" s="223"/>
      <c r="M22" s="205"/>
      <c r="N22" s="208"/>
      <c r="O22" s="125">
        <v>6</v>
      </c>
      <c r="P22" s="126"/>
      <c r="Q22" s="127" t="str">
        <f t="shared" si="13"/>
        <v/>
      </c>
      <c r="R22" s="128"/>
      <c r="S22" s="128"/>
      <c r="T22" s="129" t="str">
        <f t="shared" si="10"/>
        <v/>
      </c>
      <c r="U22" s="128"/>
      <c r="V22" s="128"/>
      <c r="W22" s="128"/>
      <c r="X22" s="130" t="str">
        <f t="shared" si="14"/>
        <v/>
      </c>
      <c r="Y22" s="131" t="str">
        <f t="shared" si="1"/>
        <v/>
      </c>
      <c r="Z22" s="132" t="str">
        <f t="shared" si="11"/>
        <v/>
      </c>
      <c r="AA22" s="131" t="str">
        <f t="shared" si="3"/>
        <v/>
      </c>
      <c r="AB22" s="140" t="str">
        <f t="shared" si="15"/>
        <v/>
      </c>
      <c r="AC22" s="133" t="str">
        <f t="shared" si="16"/>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5">
      <c r="A23" s="209">
        <v>4</v>
      </c>
      <c r="B23" s="212"/>
      <c r="C23" s="212"/>
      <c r="D23" s="212"/>
      <c r="E23" s="215"/>
      <c r="F23" s="212"/>
      <c r="G23" s="218"/>
      <c r="H23" s="221" t="str">
        <f>IF(G23&lt;=0,"",IF(G23&lt;=2,"Muy Baja",IF(G23&lt;=24,"Baja",IF(G23&lt;=500,"Media",IF(G23&lt;=5000,"Alta","Muy Alta")))))</f>
        <v/>
      </c>
      <c r="I23" s="203" t="str">
        <f>IF(H23="","",IF(H23="Muy Baja",0.2,IF(H23="Baja",0.4,IF(H23="Media",0.6,IF(H23="Alta",0.8,IF(H23="Muy Alta",1,))))))</f>
        <v/>
      </c>
      <c r="J23" s="224"/>
      <c r="K23" s="203">
        <f ca="1">IF(NOT(ISERROR(MATCH(J23,'Tabla Impacto'!$B$221:$B$223,0))),'Tabla Impacto'!$F$223&amp;"Por favor no seleccionar los criterios de impacto(Afectación Económica o presupuestal y Pérdida Reputacional)",J23)</f>
        <v>0</v>
      </c>
      <c r="L23" s="221" t="str">
        <f ca="1">IF(OR(K23='Tabla Impacto'!$C$11,K23='Tabla Impacto'!$D$11),"Leve",IF(OR(K23='Tabla Impacto'!$C$12,K23='Tabla Impacto'!$D$12),"Menor",IF(OR(K23='Tabla Impacto'!$C$13,K23='Tabla Impacto'!$D$13),"Moderado",IF(OR(K23='Tabla Impacto'!$C$14,K23='Tabla Impacto'!$D$14),"Mayor",IF(OR(K23='Tabla Impacto'!$C$15,K23='Tabla Impacto'!$D$15),"Catastrófico","")))))</f>
        <v/>
      </c>
      <c r="M23" s="203" t="str">
        <f ca="1">IF(L23="","",IF(L23="Leve",0.2,IF(L23="Menor",0.4,IF(L23="Moderado",0.6,IF(L23="Mayor",0.8,IF(L23="Catastrófico",1,))))))</f>
        <v/>
      </c>
      <c r="N23" s="206" t="str">
        <f ca="1">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
      </c>
      <c r="O23" s="125">
        <v>1</v>
      </c>
      <c r="P23" s="126"/>
      <c r="Q23" s="127" t="str">
        <f>IF(OR(R23="Preventivo",R23="Detectivo"),"Probabilidad",IF(R23="Correctivo","Impacto",""))</f>
        <v/>
      </c>
      <c r="R23" s="128"/>
      <c r="S23" s="128"/>
      <c r="T23" s="129" t="str">
        <f>IF(AND(R23="Preventivo",S23="Automático"),"50%",IF(AND(R23="Preventivo",S23="Manual"),"40%",IF(AND(R23="Detectivo",S23="Automático"),"40%",IF(AND(R23="Detectivo",S23="Manual"),"30%",IF(AND(R23="Correctivo",S23="Automático"),"35%",IF(AND(R23="Correctivo",S23="Manual"),"25%",""))))))</f>
        <v/>
      </c>
      <c r="U23" s="128"/>
      <c r="V23" s="128"/>
      <c r="W23" s="128"/>
      <c r="X23" s="130" t="str">
        <f>IFERROR(IF(Q23="Probabilidad",(I23-(+I23*T23)),IF(Q23="Impacto",I23,"")),"")</f>
        <v/>
      </c>
      <c r="Y23" s="131" t="str">
        <f>IFERROR(IF(X23="","",IF(X23&lt;=0.2,"Muy Baja",IF(X23&lt;=0.4,"Baja",IF(X23&lt;=0.6,"Media",IF(X23&lt;=0.8,"Alta","Muy Alta"))))),"")</f>
        <v/>
      </c>
      <c r="Z23" s="132" t="str">
        <f>+X23</f>
        <v/>
      </c>
      <c r="AA23" s="131" t="str">
        <f>IFERROR(IF(AB23="","",IF(AB23&lt;=0.2,"Leve",IF(AB23&lt;=0.4,"Menor",IF(AB23&lt;=0.6,"Moderado",IF(AB23&lt;=0.8,"Mayor","Catastrófico"))))),"")</f>
        <v/>
      </c>
      <c r="AB23" s="140" t="str">
        <f>IFERROR(IF(Q23="Impacto",(M23-(+M23*T23)),IF(Q23="Probabilidad",M23,"")),"")</f>
        <v/>
      </c>
      <c r="AC23" s="133"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5">
      <c r="A24" s="210"/>
      <c r="B24" s="213"/>
      <c r="C24" s="213"/>
      <c r="D24" s="213"/>
      <c r="E24" s="216"/>
      <c r="F24" s="213"/>
      <c r="G24" s="219"/>
      <c r="H24" s="222"/>
      <c r="I24" s="204"/>
      <c r="J24" s="225"/>
      <c r="K24" s="204">
        <f t="shared" ref="K24:K28" ca="1" si="17">IF(NOT(ISERROR(MATCH(J24,_xlfn.ANCHORARRAY(E35),0))),I37&amp;"Por favor no seleccionar los criterios de impacto",J24)</f>
        <v>0</v>
      </c>
      <c r="L24" s="222"/>
      <c r="M24" s="204"/>
      <c r="N24" s="207"/>
      <c r="O24" s="125">
        <v>2</v>
      </c>
      <c r="P24" s="126"/>
      <c r="Q24" s="127" t="str">
        <f>IF(OR(R24="Preventivo",R24="Detectivo"),"Probabilidad",IF(R24="Correctivo","Impacto",""))</f>
        <v/>
      </c>
      <c r="R24" s="128"/>
      <c r="S24" s="128"/>
      <c r="T24" s="129" t="str">
        <f t="shared" ref="T24:T28" si="18">IF(AND(R24="Preventivo",S24="Automático"),"50%",IF(AND(R24="Preventivo",S24="Manual"),"40%",IF(AND(R24="Detectivo",S24="Automático"),"40%",IF(AND(R24="Detectivo",S24="Manual"),"30%",IF(AND(R24="Correctivo",S24="Automático"),"35%",IF(AND(R24="Correctivo",S24="Manual"),"25%",""))))))</f>
        <v/>
      </c>
      <c r="U24" s="128"/>
      <c r="V24" s="128"/>
      <c r="W24" s="128"/>
      <c r="X24" s="130" t="str">
        <f>IFERROR(IF(AND(Q23="Probabilidad",Q24="Probabilidad"),(Z23-(+Z23*T24)),IF(Q24="Probabilidad",(I23-(+I23*T24)),IF(Q24="Impacto",Z23,""))),"")</f>
        <v/>
      </c>
      <c r="Y24" s="131" t="str">
        <f t="shared" si="1"/>
        <v/>
      </c>
      <c r="Z24" s="132" t="str">
        <f t="shared" ref="Z24:Z28" si="19">+X24</f>
        <v/>
      </c>
      <c r="AA24" s="131" t="str">
        <f t="shared" si="3"/>
        <v/>
      </c>
      <c r="AB24" s="140" t="str">
        <f>IFERROR(IF(AND(Q23="Impacto",Q24="Impacto"),(AB23-(+AB23*T24)),IF(Q24="Impacto",(M23-(+M23*T24)),IF(Q24="Probabilidad",AB23,""))),"")</f>
        <v/>
      </c>
      <c r="AC24" s="133" t="str">
        <f t="shared" ref="AC24:AC25" si="20">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5">
      <c r="A25" s="210"/>
      <c r="B25" s="213"/>
      <c r="C25" s="213"/>
      <c r="D25" s="213"/>
      <c r="E25" s="216"/>
      <c r="F25" s="213"/>
      <c r="G25" s="219"/>
      <c r="H25" s="222"/>
      <c r="I25" s="204"/>
      <c r="J25" s="225"/>
      <c r="K25" s="204">
        <f t="shared" ca="1" si="17"/>
        <v>0</v>
      </c>
      <c r="L25" s="222"/>
      <c r="M25" s="204"/>
      <c r="N25" s="207"/>
      <c r="O25" s="125">
        <v>3</v>
      </c>
      <c r="P25" s="138"/>
      <c r="Q25" s="127" t="str">
        <f>IF(OR(R25="Preventivo",R25="Detectivo"),"Probabilidad",IF(R25="Correctivo","Impacto",""))</f>
        <v/>
      </c>
      <c r="R25" s="128"/>
      <c r="S25" s="128"/>
      <c r="T25" s="129" t="str">
        <f t="shared" si="18"/>
        <v/>
      </c>
      <c r="U25" s="128"/>
      <c r="V25" s="128"/>
      <c r="W25" s="128"/>
      <c r="X25" s="130" t="str">
        <f>IFERROR(IF(AND(Q24="Probabilidad",Q25="Probabilidad"),(Z24-(+Z24*T25)),IF(AND(Q24="Impacto",Q25="Probabilidad"),(Z23-(+Z23*T25)),IF(Q25="Impacto",Z24,""))),"")</f>
        <v/>
      </c>
      <c r="Y25" s="131" t="str">
        <f t="shared" si="1"/>
        <v/>
      </c>
      <c r="Z25" s="132" t="str">
        <f t="shared" si="19"/>
        <v/>
      </c>
      <c r="AA25" s="131" t="str">
        <f t="shared" si="3"/>
        <v/>
      </c>
      <c r="AB25" s="140" t="str">
        <f>IFERROR(IF(AND(Q24="Impacto",Q25="Impacto"),(AB24-(+AB24*T25)),IF(AND(Q24="Probabilidad",Q25="Impacto"),(AB23-(+AB23*T25)),IF(Q25="Probabilidad",AB24,""))),"")</f>
        <v/>
      </c>
      <c r="AC25" s="133" t="str">
        <f t="shared" si="20"/>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5">
      <c r="A26" s="210"/>
      <c r="B26" s="213"/>
      <c r="C26" s="213"/>
      <c r="D26" s="213"/>
      <c r="E26" s="216"/>
      <c r="F26" s="213"/>
      <c r="G26" s="219"/>
      <c r="H26" s="222"/>
      <c r="I26" s="204"/>
      <c r="J26" s="225"/>
      <c r="K26" s="204">
        <f t="shared" ca="1" si="17"/>
        <v>0</v>
      </c>
      <c r="L26" s="222"/>
      <c r="M26" s="204"/>
      <c r="N26" s="207"/>
      <c r="O26" s="125">
        <v>4</v>
      </c>
      <c r="P26" s="126"/>
      <c r="Q26" s="127" t="str">
        <f t="shared" ref="Q26:Q28" si="21">IF(OR(R26="Preventivo",R26="Detectivo"),"Probabilidad",IF(R26="Correctivo","Impacto",""))</f>
        <v/>
      </c>
      <c r="R26" s="128"/>
      <c r="S26" s="128"/>
      <c r="T26" s="129" t="str">
        <f t="shared" si="18"/>
        <v/>
      </c>
      <c r="U26" s="128"/>
      <c r="V26" s="128"/>
      <c r="W26" s="128"/>
      <c r="X26" s="130" t="str">
        <f t="shared" ref="X26:X28" si="22">IFERROR(IF(AND(Q25="Probabilidad",Q26="Probabilidad"),(Z25-(+Z25*T26)),IF(AND(Q25="Impacto",Q26="Probabilidad"),(Z24-(+Z24*T26)),IF(Q26="Impacto",Z25,""))),"")</f>
        <v/>
      </c>
      <c r="Y26" s="131" t="str">
        <f t="shared" si="1"/>
        <v/>
      </c>
      <c r="Z26" s="132" t="str">
        <f t="shared" si="19"/>
        <v/>
      </c>
      <c r="AA26" s="131" t="str">
        <f t="shared" si="3"/>
        <v/>
      </c>
      <c r="AB26" s="140" t="str">
        <f t="shared" ref="AB26:AB28" si="23">IFERROR(IF(AND(Q25="Impacto",Q26="Impacto"),(AB25-(+AB25*T26)),IF(AND(Q25="Probabilidad",Q26="Impacto"),(AB24-(+AB24*T26)),IF(Q26="Probabilidad",AB25,""))),"")</f>
        <v/>
      </c>
      <c r="AC26" s="133"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5">
      <c r="A27" s="210"/>
      <c r="B27" s="213"/>
      <c r="C27" s="213"/>
      <c r="D27" s="213"/>
      <c r="E27" s="216"/>
      <c r="F27" s="213"/>
      <c r="G27" s="219"/>
      <c r="H27" s="222"/>
      <c r="I27" s="204"/>
      <c r="J27" s="225"/>
      <c r="K27" s="204">
        <f t="shared" ca="1" si="17"/>
        <v>0</v>
      </c>
      <c r="L27" s="222"/>
      <c r="M27" s="204"/>
      <c r="N27" s="207"/>
      <c r="O27" s="125">
        <v>5</v>
      </c>
      <c r="P27" s="126"/>
      <c r="Q27" s="127" t="str">
        <f t="shared" si="21"/>
        <v/>
      </c>
      <c r="R27" s="128"/>
      <c r="S27" s="128"/>
      <c r="T27" s="129" t="str">
        <f t="shared" si="18"/>
        <v/>
      </c>
      <c r="U27" s="128"/>
      <c r="V27" s="128"/>
      <c r="W27" s="128"/>
      <c r="X27" s="139" t="str">
        <f t="shared" si="22"/>
        <v/>
      </c>
      <c r="Y27" s="131" t="str">
        <f>IFERROR(IF(X27="","",IF(X27&lt;=0.2,"Muy Baja",IF(X27&lt;=0.4,"Baja",IF(X27&lt;=0.6,"Media",IF(X27&lt;=0.8,"Alta","Muy Alta"))))),"")</f>
        <v/>
      </c>
      <c r="Z27" s="132" t="str">
        <f t="shared" si="19"/>
        <v/>
      </c>
      <c r="AA27" s="131" t="str">
        <f t="shared" si="3"/>
        <v/>
      </c>
      <c r="AB27" s="140" t="str">
        <f t="shared" si="23"/>
        <v/>
      </c>
      <c r="AC27" s="133" t="str">
        <f t="shared" ref="AC27:AC28" si="24">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5">
      <c r="A28" s="211"/>
      <c r="B28" s="214"/>
      <c r="C28" s="214"/>
      <c r="D28" s="214"/>
      <c r="E28" s="217"/>
      <c r="F28" s="214"/>
      <c r="G28" s="220"/>
      <c r="H28" s="223"/>
      <c r="I28" s="205"/>
      <c r="J28" s="226"/>
      <c r="K28" s="205">
        <f t="shared" ca="1" si="17"/>
        <v>0</v>
      </c>
      <c r="L28" s="223"/>
      <c r="M28" s="205"/>
      <c r="N28" s="208"/>
      <c r="O28" s="125">
        <v>6</v>
      </c>
      <c r="P28" s="126"/>
      <c r="Q28" s="127" t="str">
        <f t="shared" si="21"/>
        <v/>
      </c>
      <c r="R28" s="128"/>
      <c r="S28" s="128"/>
      <c r="T28" s="129" t="str">
        <f t="shared" si="18"/>
        <v/>
      </c>
      <c r="U28" s="128"/>
      <c r="V28" s="128"/>
      <c r="W28" s="128"/>
      <c r="X28" s="130" t="str">
        <f t="shared" si="22"/>
        <v/>
      </c>
      <c r="Y28" s="131" t="str">
        <f t="shared" si="1"/>
        <v/>
      </c>
      <c r="Z28" s="132" t="str">
        <f t="shared" si="19"/>
        <v/>
      </c>
      <c r="AA28" s="131" t="str">
        <f t="shared" si="3"/>
        <v/>
      </c>
      <c r="AB28" s="140" t="str">
        <f t="shared" si="23"/>
        <v/>
      </c>
      <c r="AC28" s="133" t="str">
        <f t="shared" si="24"/>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5">
      <c r="A29" s="209">
        <v>5</v>
      </c>
      <c r="B29" s="212"/>
      <c r="C29" s="212"/>
      <c r="D29" s="212"/>
      <c r="E29" s="215"/>
      <c r="F29" s="212"/>
      <c r="G29" s="218"/>
      <c r="H29" s="221" t="str">
        <f>IF(G29&lt;=0,"",IF(G29&lt;=2,"Muy Baja",IF(G29&lt;=24,"Baja",IF(G29&lt;=500,"Media",IF(G29&lt;=5000,"Alta","Muy Alta")))))</f>
        <v/>
      </c>
      <c r="I29" s="203" t="str">
        <f>IF(H29="","",IF(H29="Muy Baja",0.2,IF(H29="Baja",0.4,IF(H29="Media",0.6,IF(H29="Alta",0.8,IF(H29="Muy Alta",1,))))))</f>
        <v/>
      </c>
      <c r="J29" s="224"/>
      <c r="K29" s="203">
        <f ca="1">IF(NOT(ISERROR(MATCH(J29,'Tabla Impacto'!$B$221:$B$223,0))),'Tabla Impacto'!$F$223&amp;"Por favor no seleccionar los criterios de impacto(Afectación Económica o presupuestal y Pérdida Reputacional)",J29)</f>
        <v>0</v>
      </c>
      <c r="L29" s="221" t="str">
        <f ca="1">IF(OR(K29='Tabla Impacto'!$C$11,K29='Tabla Impacto'!$D$11),"Leve",IF(OR(K29='Tabla Impacto'!$C$12,K29='Tabla Impacto'!$D$12),"Menor",IF(OR(K29='Tabla Impacto'!$C$13,K29='Tabla Impacto'!$D$13),"Moderado",IF(OR(K29='Tabla Impacto'!$C$14,K29='Tabla Impacto'!$D$14),"Mayor",IF(OR(K29='Tabla Impacto'!$C$15,K29='Tabla Impacto'!$D$15),"Catastrófico","")))))</f>
        <v/>
      </c>
      <c r="M29" s="203" t="str">
        <f ca="1">IF(L29="","",IF(L29="Leve",0.2,IF(L29="Menor",0.4,IF(L29="Moderado",0.6,IF(L29="Mayor",0.8,IF(L29="Catastrófico",1,))))))</f>
        <v/>
      </c>
      <c r="N29" s="206"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25">
        <v>1</v>
      </c>
      <c r="P29" s="126"/>
      <c r="Q29" s="127" t="str">
        <f>IF(OR(R29="Preventivo",R29="Detectivo"),"Probabilidad",IF(R29="Correctivo","Impacto",""))</f>
        <v/>
      </c>
      <c r="R29" s="128"/>
      <c r="S29" s="128"/>
      <c r="T29" s="129" t="str">
        <f>IF(AND(R29="Preventivo",S29="Automático"),"50%",IF(AND(R29="Preventivo",S29="Manual"),"40%",IF(AND(R29="Detectivo",S29="Automático"),"40%",IF(AND(R29="Detectivo",S29="Manual"),"30%",IF(AND(R29="Correctivo",S29="Automático"),"35%",IF(AND(R29="Correctivo",S29="Manual"),"25%",""))))))</f>
        <v/>
      </c>
      <c r="U29" s="128"/>
      <c r="V29" s="128"/>
      <c r="W29" s="128"/>
      <c r="X29" s="130" t="str">
        <f>IFERROR(IF(Q29="Probabilidad",(I29-(+I29*T29)),IF(Q29="Impacto",I29,"")),"")</f>
        <v/>
      </c>
      <c r="Y29" s="131" t="str">
        <f>IFERROR(IF(X29="","",IF(X29&lt;=0.2,"Muy Baja",IF(X29&lt;=0.4,"Baja",IF(X29&lt;=0.6,"Media",IF(X29&lt;=0.8,"Alta","Muy Alta"))))),"")</f>
        <v/>
      </c>
      <c r="Z29" s="132" t="str">
        <f>+X29</f>
        <v/>
      </c>
      <c r="AA29" s="131" t="str">
        <f>IFERROR(IF(AB29="","",IF(AB29&lt;=0.2,"Leve",IF(AB29&lt;=0.4,"Menor",IF(AB29&lt;=0.6,"Moderado",IF(AB29&lt;=0.8,"Mayor","Catastrófico"))))),"")</f>
        <v/>
      </c>
      <c r="AB29" s="140" t="str">
        <f>IFERROR(IF(Q29="Impacto",(M29-(+M29*T29)),IF(Q29="Probabilidad",M29,"")),"")</f>
        <v/>
      </c>
      <c r="AC29" s="133"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5">
      <c r="A30" s="210"/>
      <c r="B30" s="213"/>
      <c r="C30" s="213"/>
      <c r="D30" s="213"/>
      <c r="E30" s="216"/>
      <c r="F30" s="213"/>
      <c r="G30" s="219"/>
      <c r="H30" s="222"/>
      <c r="I30" s="204"/>
      <c r="J30" s="225"/>
      <c r="K30" s="204">
        <f t="shared" ref="K30:K34" ca="1" si="25">IF(NOT(ISERROR(MATCH(J30,_xlfn.ANCHORARRAY(E41),0))),I43&amp;"Por favor no seleccionar los criterios de impacto",J30)</f>
        <v>0</v>
      </c>
      <c r="L30" s="222"/>
      <c r="M30" s="204"/>
      <c r="N30" s="207"/>
      <c r="O30" s="125">
        <v>2</v>
      </c>
      <c r="P30" s="126"/>
      <c r="Q30" s="127" t="str">
        <f>IF(OR(R30="Preventivo",R30="Detectivo"),"Probabilidad",IF(R30="Correctivo","Impacto",""))</f>
        <v/>
      </c>
      <c r="R30" s="128"/>
      <c r="S30" s="128"/>
      <c r="T30" s="129" t="str">
        <f t="shared" ref="T30:T34" si="26">IF(AND(R30="Preventivo",S30="Automático"),"50%",IF(AND(R30="Preventivo",S30="Manual"),"40%",IF(AND(R30="Detectivo",S30="Automático"),"40%",IF(AND(R30="Detectivo",S30="Manual"),"30%",IF(AND(R30="Correctivo",S30="Automático"),"35%",IF(AND(R30="Correctivo",S30="Manual"),"25%",""))))))</f>
        <v/>
      </c>
      <c r="U30" s="128"/>
      <c r="V30" s="128"/>
      <c r="W30" s="128"/>
      <c r="X30" s="130" t="str">
        <f>IFERROR(IF(AND(Q29="Probabilidad",Q30="Probabilidad"),(Z29-(+Z29*T30)),IF(Q30="Probabilidad",(I29-(+I29*T30)),IF(Q30="Impacto",Z29,""))),"")</f>
        <v/>
      </c>
      <c r="Y30" s="131" t="str">
        <f t="shared" si="1"/>
        <v/>
      </c>
      <c r="Z30" s="132" t="str">
        <f t="shared" ref="Z30:Z34" si="27">+X30</f>
        <v/>
      </c>
      <c r="AA30" s="131" t="str">
        <f t="shared" si="3"/>
        <v/>
      </c>
      <c r="AB30" s="140" t="str">
        <f>IFERROR(IF(AND(Q29="Impacto",Q30="Impacto"),(AB29-(+AB29*T30)),IF(Q30="Impacto",(M29-(+M29*T30)),IF(Q30="Probabilidad",AB29,""))),"")</f>
        <v/>
      </c>
      <c r="AC30" s="133" t="str">
        <f t="shared" ref="AC30:AC31" si="28">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5">
      <c r="A31" s="210"/>
      <c r="B31" s="213"/>
      <c r="C31" s="213"/>
      <c r="D31" s="213"/>
      <c r="E31" s="216"/>
      <c r="F31" s="213"/>
      <c r="G31" s="219"/>
      <c r="H31" s="222"/>
      <c r="I31" s="204"/>
      <c r="J31" s="225"/>
      <c r="K31" s="204">
        <f t="shared" ca="1" si="25"/>
        <v>0</v>
      </c>
      <c r="L31" s="222"/>
      <c r="M31" s="204"/>
      <c r="N31" s="207"/>
      <c r="O31" s="125">
        <v>3</v>
      </c>
      <c r="P31" s="138"/>
      <c r="Q31" s="127" t="str">
        <f>IF(OR(R31="Preventivo",R31="Detectivo"),"Probabilidad",IF(R31="Correctivo","Impacto",""))</f>
        <v/>
      </c>
      <c r="R31" s="128"/>
      <c r="S31" s="128"/>
      <c r="T31" s="129" t="str">
        <f t="shared" si="26"/>
        <v/>
      </c>
      <c r="U31" s="128"/>
      <c r="V31" s="128"/>
      <c r="W31" s="128"/>
      <c r="X31" s="130" t="str">
        <f>IFERROR(IF(AND(Q30="Probabilidad",Q31="Probabilidad"),(Z30-(+Z30*T31)),IF(AND(Q30="Impacto",Q31="Probabilidad"),(Z29-(+Z29*T31)),IF(Q31="Impacto",Z30,""))),"")</f>
        <v/>
      </c>
      <c r="Y31" s="131" t="str">
        <f t="shared" si="1"/>
        <v/>
      </c>
      <c r="Z31" s="132" t="str">
        <f t="shared" si="27"/>
        <v/>
      </c>
      <c r="AA31" s="131" t="str">
        <f t="shared" si="3"/>
        <v/>
      </c>
      <c r="AB31" s="140" t="str">
        <f>IFERROR(IF(AND(Q30="Impacto",Q31="Impacto"),(AB30-(+AB30*T31)),IF(AND(Q30="Probabilidad",Q31="Impacto"),(AB29-(+AB29*T31)),IF(Q31="Probabilidad",AB30,""))),"")</f>
        <v/>
      </c>
      <c r="AC31" s="133" t="str">
        <f t="shared" si="28"/>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5">
      <c r="A32" s="210"/>
      <c r="B32" s="213"/>
      <c r="C32" s="213"/>
      <c r="D32" s="213"/>
      <c r="E32" s="216"/>
      <c r="F32" s="213"/>
      <c r="G32" s="219"/>
      <c r="H32" s="222"/>
      <c r="I32" s="204"/>
      <c r="J32" s="225"/>
      <c r="K32" s="204">
        <f t="shared" ca="1" si="25"/>
        <v>0</v>
      </c>
      <c r="L32" s="222"/>
      <c r="M32" s="204"/>
      <c r="N32" s="207"/>
      <c r="O32" s="125">
        <v>4</v>
      </c>
      <c r="P32" s="126"/>
      <c r="Q32" s="127" t="str">
        <f t="shared" ref="Q32:Q34" si="29">IF(OR(R32="Preventivo",R32="Detectivo"),"Probabilidad",IF(R32="Correctivo","Impacto",""))</f>
        <v/>
      </c>
      <c r="R32" s="128"/>
      <c r="S32" s="128"/>
      <c r="T32" s="129" t="str">
        <f t="shared" si="26"/>
        <v/>
      </c>
      <c r="U32" s="128"/>
      <c r="V32" s="128"/>
      <c r="W32" s="128"/>
      <c r="X32" s="130" t="str">
        <f t="shared" ref="X32:X34" si="30">IFERROR(IF(AND(Q31="Probabilidad",Q32="Probabilidad"),(Z31-(+Z31*T32)),IF(AND(Q31="Impacto",Q32="Probabilidad"),(Z30-(+Z30*T32)),IF(Q32="Impacto",Z31,""))),"")</f>
        <v/>
      </c>
      <c r="Y32" s="131" t="str">
        <f t="shared" si="1"/>
        <v/>
      </c>
      <c r="Z32" s="132" t="str">
        <f t="shared" si="27"/>
        <v/>
      </c>
      <c r="AA32" s="131" t="str">
        <f t="shared" si="3"/>
        <v/>
      </c>
      <c r="AB32" s="140" t="str">
        <f t="shared" ref="AB32:AB34" si="31">IFERROR(IF(AND(Q31="Impacto",Q32="Impacto"),(AB31-(+AB31*T32)),IF(AND(Q31="Probabilidad",Q32="Impacto"),(AB30-(+AB30*T32)),IF(Q32="Probabilidad",AB31,""))),"")</f>
        <v/>
      </c>
      <c r="AC32" s="133"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5">
      <c r="A33" s="210"/>
      <c r="B33" s="213"/>
      <c r="C33" s="213"/>
      <c r="D33" s="213"/>
      <c r="E33" s="216"/>
      <c r="F33" s="213"/>
      <c r="G33" s="219"/>
      <c r="H33" s="222"/>
      <c r="I33" s="204"/>
      <c r="J33" s="225"/>
      <c r="K33" s="204">
        <f t="shared" ca="1" si="25"/>
        <v>0</v>
      </c>
      <c r="L33" s="222"/>
      <c r="M33" s="204"/>
      <c r="N33" s="207"/>
      <c r="O33" s="125">
        <v>5</v>
      </c>
      <c r="P33" s="126"/>
      <c r="Q33" s="127" t="str">
        <f t="shared" si="29"/>
        <v/>
      </c>
      <c r="R33" s="128"/>
      <c r="S33" s="128"/>
      <c r="T33" s="129" t="str">
        <f t="shared" si="26"/>
        <v/>
      </c>
      <c r="U33" s="128"/>
      <c r="V33" s="128"/>
      <c r="W33" s="128"/>
      <c r="X33" s="130" t="str">
        <f t="shared" si="30"/>
        <v/>
      </c>
      <c r="Y33" s="131" t="str">
        <f t="shared" si="1"/>
        <v/>
      </c>
      <c r="Z33" s="132" t="str">
        <f t="shared" si="27"/>
        <v/>
      </c>
      <c r="AA33" s="131" t="str">
        <f t="shared" si="3"/>
        <v/>
      </c>
      <c r="AB33" s="140" t="str">
        <f t="shared" si="31"/>
        <v/>
      </c>
      <c r="AC33" s="133" t="str">
        <f t="shared" ref="AC33:AC34" si="32">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5">
      <c r="A34" s="211"/>
      <c r="B34" s="214"/>
      <c r="C34" s="214"/>
      <c r="D34" s="214"/>
      <c r="E34" s="217"/>
      <c r="F34" s="214"/>
      <c r="G34" s="220"/>
      <c r="H34" s="223"/>
      <c r="I34" s="205"/>
      <c r="J34" s="226"/>
      <c r="K34" s="205">
        <f t="shared" ca="1" si="25"/>
        <v>0</v>
      </c>
      <c r="L34" s="223"/>
      <c r="M34" s="205"/>
      <c r="N34" s="208"/>
      <c r="O34" s="125">
        <v>6</v>
      </c>
      <c r="P34" s="126"/>
      <c r="Q34" s="127" t="str">
        <f t="shared" si="29"/>
        <v/>
      </c>
      <c r="R34" s="128"/>
      <c r="S34" s="128"/>
      <c r="T34" s="129" t="str">
        <f t="shared" si="26"/>
        <v/>
      </c>
      <c r="U34" s="128"/>
      <c r="V34" s="128"/>
      <c r="W34" s="128"/>
      <c r="X34" s="130" t="str">
        <f t="shared" si="30"/>
        <v/>
      </c>
      <c r="Y34" s="131" t="str">
        <f t="shared" si="1"/>
        <v/>
      </c>
      <c r="Z34" s="132" t="str">
        <f t="shared" si="27"/>
        <v/>
      </c>
      <c r="AA34" s="131" t="str">
        <f t="shared" si="3"/>
        <v/>
      </c>
      <c r="AB34" s="140" t="str">
        <f t="shared" si="31"/>
        <v/>
      </c>
      <c r="AC34" s="133" t="str">
        <f t="shared" si="32"/>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5">
      <c r="A35" s="209">
        <v>6</v>
      </c>
      <c r="B35" s="212"/>
      <c r="C35" s="212"/>
      <c r="D35" s="212"/>
      <c r="E35" s="215"/>
      <c r="F35" s="212"/>
      <c r="G35" s="218"/>
      <c r="H35" s="221" t="str">
        <f>IF(G35&lt;=0,"",IF(G35&lt;=2,"Muy Baja",IF(G35&lt;=24,"Baja",IF(G35&lt;=500,"Media",IF(G35&lt;=5000,"Alta","Muy Alta")))))</f>
        <v/>
      </c>
      <c r="I35" s="203" t="str">
        <f>IF(H35="","",IF(H35="Muy Baja",0.2,IF(H35="Baja",0.4,IF(H35="Media",0.6,IF(H35="Alta",0.8,IF(H35="Muy Alta",1,))))))</f>
        <v/>
      </c>
      <c r="J35" s="224"/>
      <c r="K35" s="203">
        <f ca="1">IF(NOT(ISERROR(MATCH(J35,'Tabla Impacto'!$B$221:$B$223,0))),'Tabla Impacto'!$F$223&amp;"Por favor no seleccionar los criterios de impacto(Afectación Económica o presupuestal y Pérdida Reputacional)",J35)</f>
        <v>0</v>
      </c>
      <c r="L35" s="221" t="str">
        <f ca="1">IF(OR(K35='Tabla Impacto'!$C$11,K35='Tabla Impacto'!$D$11),"Leve",IF(OR(K35='Tabla Impacto'!$C$12,K35='Tabla Impacto'!$D$12),"Menor",IF(OR(K35='Tabla Impacto'!$C$13,K35='Tabla Impacto'!$D$13),"Moderado",IF(OR(K35='Tabla Impacto'!$C$14,K35='Tabla Impacto'!$D$14),"Mayor",IF(OR(K35='Tabla Impacto'!$C$15,K35='Tabla Impacto'!$D$15),"Catastrófico","")))))</f>
        <v/>
      </c>
      <c r="M35" s="203" t="str">
        <f ca="1">IF(L35="","",IF(L35="Leve",0.2,IF(L35="Menor",0.4,IF(L35="Moderado",0.6,IF(L35="Mayor",0.8,IF(L35="Catastrófico",1,))))))</f>
        <v/>
      </c>
      <c r="N35" s="206"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25">
        <v>1</v>
      </c>
      <c r="P35" s="126"/>
      <c r="Q35" s="127" t="str">
        <f>IF(OR(R35="Preventivo",R35="Detectivo"),"Probabilidad",IF(R35="Correctivo","Impacto",""))</f>
        <v/>
      </c>
      <c r="R35" s="128"/>
      <c r="S35" s="128"/>
      <c r="T35" s="129" t="str">
        <f>IF(AND(R35="Preventivo",S35="Automático"),"50%",IF(AND(R35="Preventivo",S35="Manual"),"40%",IF(AND(R35="Detectivo",S35="Automático"),"40%",IF(AND(R35="Detectivo",S35="Manual"),"30%",IF(AND(R35="Correctivo",S35="Automático"),"35%",IF(AND(R35="Correctivo",S35="Manual"),"25%",""))))))</f>
        <v/>
      </c>
      <c r="U35" s="128"/>
      <c r="V35" s="128"/>
      <c r="W35" s="128"/>
      <c r="X35" s="130" t="str">
        <f>IFERROR(IF(Q35="Probabilidad",(I35-(+I35*T35)),IF(Q35="Impacto",I35,"")),"")</f>
        <v/>
      </c>
      <c r="Y35" s="131" t="str">
        <f>IFERROR(IF(X35="","",IF(X35&lt;=0.2,"Muy Baja",IF(X35&lt;=0.4,"Baja",IF(X35&lt;=0.6,"Media",IF(X35&lt;=0.8,"Alta","Muy Alta"))))),"")</f>
        <v/>
      </c>
      <c r="Z35" s="132" t="str">
        <f>+X35</f>
        <v/>
      </c>
      <c r="AA35" s="131" t="str">
        <f>IFERROR(IF(AB35="","",IF(AB35&lt;=0.2,"Leve",IF(AB35&lt;=0.4,"Menor",IF(AB35&lt;=0.6,"Moderado",IF(AB35&lt;=0.8,"Mayor","Catastrófico"))))),"")</f>
        <v/>
      </c>
      <c r="AB35" s="140" t="str">
        <f>IFERROR(IF(Q35="Impacto",(M35-(+M35*T35)),IF(Q35="Probabilidad",M35,"")),"")</f>
        <v/>
      </c>
      <c r="AC35" s="133"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5">
      <c r="A36" s="210"/>
      <c r="B36" s="213"/>
      <c r="C36" s="213"/>
      <c r="D36" s="213"/>
      <c r="E36" s="216"/>
      <c r="F36" s="213"/>
      <c r="G36" s="219"/>
      <c r="H36" s="222"/>
      <c r="I36" s="204"/>
      <c r="J36" s="225"/>
      <c r="K36" s="204">
        <f t="shared" ref="K36:K40" ca="1" si="33">IF(NOT(ISERROR(MATCH(J36,_xlfn.ANCHORARRAY(E47),0))),I49&amp;"Por favor no seleccionar los criterios de impacto",J36)</f>
        <v>0</v>
      </c>
      <c r="L36" s="222"/>
      <c r="M36" s="204"/>
      <c r="N36" s="207"/>
      <c r="O36" s="125">
        <v>2</v>
      </c>
      <c r="P36" s="126"/>
      <c r="Q36" s="127" t="str">
        <f>IF(OR(R36="Preventivo",R36="Detectivo"),"Probabilidad",IF(R36="Correctivo","Impacto",""))</f>
        <v/>
      </c>
      <c r="R36" s="128"/>
      <c r="S36" s="128"/>
      <c r="T36" s="129" t="str">
        <f t="shared" ref="T36:T40" si="34">IF(AND(R36="Preventivo",S36="Automático"),"50%",IF(AND(R36="Preventivo",S36="Manual"),"40%",IF(AND(R36="Detectivo",S36="Automático"),"40%",IF(AND(R36="Detectivo",S36="Manual"),"30%",IF(AND(R36="Correctivo",S36="Automático"),"35%",IF(AND(R36="Correctivo",S36="Manual"),"25%",""))))))</f>
        <v/>
      </c>
      <c r="U36" s="128"/>
      <c r="V36" s="128"/>
      <c r="W36" s="128"/>
      <c r="X36" s="130" t="str">
        <f>IFERROR(IF(AND(Q35="Probabilidad",Q36="Probabilidad"),(Z35-(+Z35*T36)),IF(Q36="Probabilidad",(I35-(+I35*T36)),IF(Q36="Impacto",Z35,""))),"")</f>
        <v/>
      </c>
      <c r="Y36" s="131" t="str">
        <f t="shared" si="1"/>
        <v/>
      </c>
      <c r="Z36" s="132" t="str">
        <f t="shared" ref="Z36:Z40" si="35">+X36</f>
        <v/>
      </c>
      <c r="AA36" s="131" t="str">
        <f t="shared" si="3"/>
        <v/>
      </c>
      <c r="AB36" s="140" t="str">
        <f>IFERROR(IF(AND(Q35="Impacto",Q36="Impacto"),(AB35-(+AB35*T36)),IF(Q36="Impacto",(M35-(+M35*T36)),IF(Q36="Probabilidad",AB35,""))),"")</f>
        <v/>
      </c>
      <c r="AC36" s="133" t="str">
        <f t="shared" ref="AC36:AC37" si="36">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5">
      <c r="A37" s="210"/>
      <c r="B37" s="213"/>
      <c r="C37" s="213"/>
      <c r="D37" s="213"/>
      <c r="E37" s="216"/>
      <c r="F37" s="213"/>
      <c r="G37" s="219"/>
      <c r="H37" s="222"/>
      <c r="I37" s="204"/>
      <c r="J37" s="225"/>
      <c r="K37" s="204">
        <f t="shared" ca="1" si="33"/>
        <v>0</v>
      </c>
      <c r="L37" s="222"/>
      <c r="M37" s="204"/>
      <c r="N37" s="207"/>
      <c r="O37" s="125">
        <v>3</v>
      </c>
      <c r="P37" s="138"/>
      <c r="Q37" s="127" t="str">
        <f>IF(OR(R37="Preventivo",R37="Detectivo"),"Probabilidad",IF(R37="Correctivo","Impacto",""))</f>
        <v/>
      </c>
      <c r="R37" s="128"/>
      <c r="S37" s="128"/>
      <c r="T37" s="129" t="str">
        <f t="shared" si="34"/>
        <v/>
      </c>
      <c r="U37" s="128"/>
      <c r="V37" s="128"/>
      <c r="W37" s="128"/>
      <c r="X37" s="130" t="str">
        <f>IFERROR(IF(AND(Q36="Probabilidad",Q37="Probabilidad"),(Z36-(+Z36*T37)),IF(AND(Q36="Impacto",Q37="Probabilidad"),(Z35-(+Z35*T37)),IF(Q37="Impacto",Z36,""))),"")</f>
        <v/>
      </c>
      <c r="Y37" s="131" t="str">
        <f t="shared" si="1"/>
        <v/>
      </c>
      <c r="Z37" s="132" t="str">
        <f t="shared" si="35"/>
        <v/>
      </c>
      <c r="AA37" s="131" t="str">
        <f t="shared" si="3"/>
        <v/>
      </c>
      <c r="AB37" s="140" t="str">
        <f>IFERROR(IF(AND(Q36="Impacto",Q37="Impacto"),(AB36-(+AB36*T37)),IF(AND(Q36="Probabilidad",Q37="Impacto"),(AB35-(+AB35*T37)),IF(Q37="Probabilidad",AB36,""))),"")</f>
        <v/>
      </c>
      <c r="AC37" s="133" t="str">
        <f t="shared" si="36"/>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5">
      <c r="A38" s="210"/>
      <c r="B38" s="213"/>
      <c r="C38" s="213"/>
      <c r="D38" s="213"/>
      <c r="E38" s="216"/>
      <c r="F38" s="213"/>
      <c r="G38" s="219"/>
      <c r="H38" s="222"/>
      <c r="I38" s="204"/>
      <c r="J38" s="225"/>
      <c r="K38" s="204">
        <f t="shared" ca="1" si="33"/>
        <v>0</v>
      </c>
      <c r="L38" s="222"/>
      <c r="M38" s="204"/>
      <c r="N38" s="207"/>
      <c r="O38" s="125">
        <v>4</v>
      </c>
      <c r="P38" s="126"/>
      <c r="Q38" s="127" t="str">
        <f t="shared" ref="Q38:Q40" si="37">IF(OR(R38="Preventivo",R38="Detectivo"),"Probabilidad",IF(R38="Correctivo","Impacto",""))</f>
        <v/>
      </c>
      <c r="R38" s="128"/>
      <c r="S38" s="128"/>
      <c r="T38" s="129" t="str">
        <f t="shared" si="34"/>
        <v/>
      </c>
      <c r="U38" s="128"/>
      <c r="V38" s="128"/>
      <c r="W38" s="128"/>
      <c r="X38" s="130" t="str">
        <f t="shared" ref="X38:X40" si="38">IFERROR(IF(AND(Q37="Probabilidad",Q38="Probabilidad"),(Z37-(+Z37*T38)),IF(AND(Q37="Impacto",Q38="Probabilidad"),(Z36-(+Z36*T38)),IF(Q38="Impacto",Z37,""))),"")</f>
        <v/>
      </c>
      <c r="Y38" s="131" t="str">
        <f t="shared" si="1"/>
        <v/>
      </c>
      <c r="Z38" s="132" t="str">
        <f t="shared" si="35"/>
        <v/>
      </c>
      <c r="AA38" s="131" t="str">
        <f t="shared" si="3"/>
        <v/>
      </c>
      <c r="AB38" s="140" t="str">
        <f t="shared" ref="AB38:AB40" si="39">IFERROR(IF(AND(Q37="Impacto",Q38="Impacto"),(AB37-(+AB37*T38)),IF(AND(Q37="Probabilidad",Q38="Impacto"),(AB36-(+AB36*T38)),IF(Q38="Probabilidad",AB37,""))),"")</f>
        <v/>
      </c>
      <c r="AC38" s="133"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5">
      <c r="A39" s="210"/>
      <c r="B39" s="213"/>
      <c r="C39" s="213"/>
      <c r="D39" s="213"/>
      <c r="E39" s="216"/>
      <c r="F39" s="213"/>
      <c r="G39" s="219"/>
      <c r="H39" s="222"/>
      <c r="I39" s="204"/>
      <c r="J39" s="225"/>
      <c r="K39" s="204">
        <f t="shared" ca="1" si="33"/>
        <v>0</v>
      </c>
      <c r="L39" s="222"/>
      <c r="M39" s="204"/>
      <c r="N39" s="207"/>
      <c r="O39" s="125">
        <v>5</v>
      </c>
      <c r="P39" s="126"/>
      <c r="Q39" s="127" t="str">
        <f t="shared" si="37"/>
        <v/>
      </c>
      <c r="R39" s="128"/>
      <c r="S39" s="128"/>
      <c r="T39" s="129" t="str">
        <f t="shared" si="34"/>
        <v/>
      </c>
      <c r="U39" s="128"/>
      <c r="V39" s="128"/>
      <c r="W39" s="128"/>
      <c r="X39" s="130" t="str">
        <f t="shared" si="38"/>
        <v/>
      </c>
      <c r="Y39" s="131" t="str">
        <f t="shared" si="1"/>
        <v/>
      </c>
      <c r="Z39" s="132" t="str">
        <f t="shared" si="35"/>
        <v/>
      </c>
      <c r="AA39" s="131" t="str">
        <f t="shared" si="3"/>
        <v/>
      </c>
      <c r="AB39" s="140" t="str">
        <f t="shared" si="39"/>
        <v/>
      </c>
      <c r="AC39" s="133" t="str">
        <f t="shared" ref="AC39" si="40">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5">
      <c r="A40" s="211"/>
      <c r="B40" s="214"/>
      <c r="C40" s="214"/>
      <c r="D40" s="214"/>
      <c r="E40" s="217"/>
      <c r="F40" s="214"/>
      <c r="G40" s="220"/>
      <c r="H40" s="223"/>
      <c r="I40" s="205"/>
      <c r="J40" s="226"/>
      <c r="K40" s="205">
        <f t="shared" ca="1" si="33"/>
        <v>0</v>
      </c>
      <c r="L40" s="223"/>
      <c r="M40" s="205"/>
      <c r="N40" s="208"/>
      <c r="O40" s="125">
        <v>6</v>
      </c>
      <c r="P40" s="126"/>
      <c r="Q40" s="127" t="str">
        <f t="shared" si="37"/>
        <v/>
      </c>
      <c r="R40" s="128"/>
      <c r="S40" s="128"/>
      <c r="T40" s="129" t="str">
        <f t="shared" si="34"/>
        <v/>
      </c>
      <c r="U40" s="128"/>
      <c r="V40" s="128"/>
      <c r="W40" s="128"/>
      <c r="X40" s="130" t="str">
        <f t="shared" si="38"/>
        <v/>
      </c>
      <c r="Y40" s="131" t="str">
        <f t="shared" si="1"/>
        <v/>
      </c>
      <c r="Z40" s="132" t="str">
        <f t="shared" si="35"/>
        <v/>
      </c>
      <c r="AA40" s="131" t="str">
        <f>IFERROR(IF(AB40="","",IF(AB40&lt;=0.2,"Leve",IF(AB40&lt;=0.4,"Menor",IF(AB40&lt;=0.6,"Moderado",IF(AB40&lt;=0.8,"Mayor","Catastrófico"))))),"")</f>
        <v/>
      </c>
      <c r="AB40" s="140" t="str">
        <f t="shared" si="39"/>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5">
      <c r="A41" s="209">
        <v>7</v>
      </c>
      <c r="B41" s="212"/>
      <c r="C41" s="212"/>
      <c r="D41" s="212"/>
      <c r="E41" s="215"/>
      <c r="F41" s="212"/>
      <c r="G41" s="218"/>
      <c r="H41" s="221" t="str">
        <f>IF(G41&lt;=0,"",IF(G41&lt;=2,"Muy Baja",IF(G41&lt;=24,"Baja",IF(G41&lt;=500,"Media",IF(G41&lt;=5000,"Alta","Muy Alta")))))</f>
        <v/>
      </c>
      <c r="I41" s="203" t="str">
        <f>IF(H41="","",IF(H41="Muy Baja",0.2,IF(H41="Baja",0.4,IF(H41="Media",0.6,IF(H41="Alta",0.8,IF(H41="Muy Alta",1,))))))</f>
        <v/>
      </c>
      <c r="J41" s="224"/>
      <c r="K41" s="203">
        <f ca="1">IF(NOT(ISERROR(MATCH(J41,'Tabla Impacto'!$B$221:$B$223,0))),'Tabla Impacto'!$F$223&amp;"Por favor no seleccionar los criterios de impacto(Afectación Económica o presupuestal y Pérdida Reputacional)",J41)</f>
        <v>0</v>
      </c>
      <c r="L41" s="221" t="str">
        <f ca="1">IF(OR(K41='Tabla Impacto'!$C$11,K41='Tabla Impacto'!$D$11),"Leve",IF(OR(K41='Tabla Impacto'!$C$12,K41='Tabla Impacto'!$D$12),"Menor",IF(OR(K41='Tabla Impacto'!$C$13,K41='Tabla Impacto'!$D$13),"Moderado",IF(OR(K41='Tabla Impacto'!$C$14,K41='Tabla Impacto'!$D$14),"Mayor",IF(OR(K41='Tabla Impacto'!$C$15,K41='Tabla Impacto'!$D$15),"Catastrófico","")))))</f>
        <v/>
      </c>
      <c r="M41" s="203" t="str">
        <f ca="1">IF(L41="","",IF(L41="Leve",0.2,IF(L41="Menor",0.4,IF(L41="Moderado",0.6,IF(L41="Mayor",0.8,IF(L41="Catastrófico",1,))))))</f>
        <v/>
      </c>
      <c r="N41" s="206" t="str">
        <f ca="1">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
      </c>
      <c r="O41" s="125">
        <v>1</v>
      </c>
      <c r="P41" s="126"/>
      <c r="Q41" s="127" t="str">
        <f>IF(OR(R41="Preventivo",R41="Detectivo"),"Probabilidad",IF(R41="Correctivo","Impacto",""))</f>
        <v/>
      </c>
      <c r="R41" s="128"/>
      <c r="S41" s="128"/>
      <c r="T41" s="129" t="str">
        <f>IF(AND(R41="Preventivo",S41="Automático"),"50%",IF(AND(R41="Preventivo",S41="Manual"),"40%",IF(AND(R41="Detectivo",S41="Automático"),"40%",IF(AND(R41="Detectivo",S41="Manual"),"30%",IF(AND(R41="Correctivo",S41="Automático"),"35%",IF(AND(R41="Correctivo",S41="Manual"),"25%",""))))))</f>
        <v/>
      </c>
      <c r="U41" s="128"/>
      <c r="V41" s="128"/>
      <c r="W41" s="128"/>
      <c r="X41" s="130" t="str">
        <f>IFERROR(IF(Q41="Probabilidad",(I41-(+I41*T41)),IF(Q41="Impacto",I41,"")),"")</f>
        <v/>
      </c>
      <c r="Y41" s="131" t="str">
        <f>IFERROR(IF(X41="","",IF(X41&lt;=0.2,"Muy Baja",IF(X41&lt;=0.4,"Baja",IF(X41&lt;=0.6,"Media",IF(X41&lt;=0.8,"Alta","Muy Alta"))))),"")</f>
        <v/>
      </c>
      <c r="Z41" s="132" t="str">
        <f>+X41</f>
        <v/>
      </c>
      <c r="AA41" s="131" t="str">
        <f>IFERROR(IF(AB41="","",IF(AB41&lt;=0.2,"Leve",IF(AB41&lt;=0.4,"Menor",IF(AB41&lt;=0.6,"Moderado",IF(AB41&lt;=0.8,"Mayor","Catastrófico"))))),"")</f>
        <v/>
      </c>
      <c r="AB41" s="140" t="str">
        <f>IFERROR(IF(Q41="Impacto",(M41-(+M41*T41)),IF(Q41="Probabilidad",M41,"")),"")</f>
        <v/>
      </c>
      <c r="AC41" s="133"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5">
      <c r="A42" s="210"/>
      <c r="B42" s="213"/>
      <c r="C42" s="213"/>
      <c r="D42" s="213"/>
      <c r="E42" s="216"/>
      <c r="F42" s="213"/>
      <c r="G42" s="219"/>
      <c r="H42" s="222"/>
      <c r="I42" s="204"/>
      <c r="J42" s="225"/>
      <c r="K42" s="204">
        <f t="shared" ref="K42:K46" ca="1" si="41">IF(NOT(ISERROR(MATCH(J42,_xlfn.ANCHORARRAY(E53),0))),I55&amp;"Por favor no seleccionar los criterios de impacto",J42)</f>
        <v>0</v>
      </c>
      <c r="L42" s="222"/>
      <c r="M42" s="204"/>
      <c r="N42" s="207"/>
      <c r="O42" s="125">
        <v>2</v>
      </c>
      <c r="P42" s="126"/>
      <c r="Q42" s="127" t="str">
        <f>IF(OR(R42="Preventivo",R42="Detectivo"),"Probabilidad",IF(R42="Correctivo","Impacto",""))</f>
        <v/>
      </c>
      <c r="R42" s="128"/>
      <c r="S42" s="128"/>
      <c r="T42" s="129" t="str">
        <f t="shared" ref="T42:T46" si="42">IF(AND(R42="Preventivo",S42="Automático"),"50%",IF(AND(R42="Preventivo",S42="Manual"),"40%",IF(AND(R42="Detectivo",S42="Automático"),"40%",IF(AND(R42="Detectivo",S42="Manual"),"30%",IF(AND(R42="Correctivo",S42="Automático"),"35%",IF(AND(R42="Correctivo",S42="Manual"),"25%",""))))))</f>
        <v/>
      </c>
      <c r="U42" s="128"/>
      <c r="V42" s="128"/>
      <c r="W42" s="128"/>
      <c r="X42" s="130" t="str">
        <f>IFERROR(IF(AND(Q41="Probabilidad",Q42="Probabilidad"),(Z41-(+Z41*T42)),IF(Q42="Probabilidad",(I41-(+I41*T42)),IF(Q42="Impacto",Z41,""))),"")</f>
        <v/>
      </c>
      <c r="Y42" s="131" t="str">
        <f t="shared" si="1"/>
        <v/>
      </c>
      <c r="Z42" s="132" t="str">
        <f t="shared" ref="Z42:Z46" si="43">+X42</f>
        <v/>
      </c>
      <c r="AA42" s="131" t="str">
        <f t="shared" si="3"/>
        <v/>
      </c>
      <c r="AB42" s="140" t="str">
        <f>IFERROR(IF(AND(Q41="Impacto",Q42="Impacto"),(AB41-(+AB41*T42)),IF(Q42="Impacto",(M41-(+M41*T42)),IF(Q42="Probabilidad",AB41,""))),"")</f>
        <v/>
      </c>
      <c r="AC42" s="133" t="str">
        <f t="shared" ref="AC42:AC43" si="44">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5">
      <c r="A43" s="210"/>
      <c r="B43" s="213"/>
      <c r="C43" s="213"/>
      <c r="D43" s="213"/>
      <c r="E43" s="216"/>
      <c r="F43" s="213"/>
      <c r="G43" s="219"/>
      <c r="H43" s="222"/>
      <c r="I43" s="204"/>
      <c r="J43" s="225"/>
      <c r="K43" s="204">
        <f t="shared" ca="1" si="41"/>
        <v>0</v>
      </c>
      <c r="L43" s="222"/>
      <c r="M43" s="204"/>
      <c r="N43" s="207"/>
      <c r="O43" s="125">
        <v>3</v>
      </c>
      <c r="P43" s="138"/>
      <c r="Q43" s="127" t="str">
        <f>IF(OR(R43="Preventivo",R43="Detectivo"),"Probabilidad",IF(R43="Correctivo","Impacto",""))</f>
        <v/>
      </c>
      <c r="R43" s="128"/>
      <c r="S43" s="128"/>
      <c r="T43" s="129" t="str">
        <f t="shared" si="42"/>
        <v/>
      </c>
      <c r="U43" s="128"/>
      <c r="V43" s="128"/>
      <c r="W43" s="128"/>
      <c r="X43" s="130" t="str">
        <f>IFERROR(IF(AND(Q42="Probabilidad",Q43="Probabilidad"),(Z42-(+Z42*T43)),IF(AND(Q42="Impacto",Q43="Probabilidad"),(Z41-(+Z41*T43)),IF(Q43="Impacto",Z42,""))),"")</f>
        <v/>
      </c>
      <c r="Y43" s="131" t="str">
        <f t="shared" si="1"/>
        <v/>
      </c>
      <c r="Z43" s="132" t="str">
        <f t="shared" si="43"/>
        <v/>
      </c>
      <c r="AA43" s="131" t="str">
        <f t="shared" si="3"/>
        <v/>
      </c>
      <c r="AB43" s="140" t="str">
        <f>IFERROR(IF(AND(Q42="Impacto",Q43="Impacto"),(AB42-(+AB42*T43)),IF(AND(Q42="Probabilidad",Q43="Impacto"),(AB41-(+AB41*T43)),IF(Q43="Probabilidad",AB42,""))),"")</f>
        <v/>
      </c>
      <c r="AC43" s="133" t="str">
        <f t="shared" si="44"/>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5">
      <c r="A44" s="210"/>
      <c r="B44" s="213"/>
      <c r="C44" s="213"/>
      <c r="D44" s="213"/>
      <c r="E44" s="216"/>
      <c r="F44" s="213"/>
      <c r="G44" s="219"/>
      <c r="H44" s="222"/>
      <c r="I44" s="204"/>
      <c r="J44" s="225"/>
      <c r="K44" s="204">
        <f t="shared" ca="1" si="41"/>
        <v>0</v>
      </c>
      <c r="L44" s="222"/>
      <c r="M44" s="204"/>
      <c r="N44" s="207"/>
      <c r="O44" s="125">
        <v>4</v>
      </c>
      <c r="P44" s="126"/>
      <c r="Q44" s="127" t="str">
        <f t="shared" ref="Q44:Q46" si="45">IF(OR(R44="Preventivo",R44="Detectivo"),"Probabilidad",IF(R44="Correctivo","Impacto",""))</f>
        <v/>
      </c>
      <c r="R44" s="128"/>
      <c r="S44" s="128"/>
      <c r="T44" s="129" t="str">
        <f t="shared" si="42"/>
        <v/>
      </c>
      <c r="U44" s="128"/>
      <c r="V44" s="128"/>
      <c r="W44" s="128"/>
      <c r="X44" s="130" t="str">
        <f t="shared" ref="X44:X46" si="46">IFERROR(IF(AND(Q43="Probabilidad",Q44="Probabilidad"),(Z43-(+Z43*T44)),IF(AND(Q43="Impacto",Q44="Probabilidad"),(Z42-(+Z42*T44)),IF(Q44="Impacto",Z43,""))),"")</f>
        <v/>
      </c>
      <c r="Y44" s="131" t="str">
        <f t="shared" si="1"/>
        <v/>
      </c>
      <c r="Z44" s="132" t="str">
        <f t="shared" si="43"/>
        <v/>
      </c>
      <c r="AA44" s="131" t="str">
        <f t="shared" si="3"/>
        <v/>
      </c>
      <c r="AB44" s="140" t="str">
        <f t="shared" ref="AB44:AB46" si="47">IFERROR(IF(AND(Q43="Impacto",Q44="Impacto"),(AB43-(+AB43*T44)),IF(AND(Q43="Probabilidad",Q44="Impacto"),(AB42-(+AB42*T44)),IF(Q44="Probabilidad",AB43,""))),"")</f>
        <v/>
      </c>
      <c r="AC44" s="133"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5">
      <c r="A45" s="210"/>
      <c r="B45" s="213"/>
      <c r="C45" s="213"/>
      <c r="D45" s="213"/>
      <c r="E45" s="216"/>
      <c r="F45" s="213"/>
      <c r="G45" s="219"/>
      <c r="H45" s="222"/>
      <c r="I45" s="204"/>
      <c r="J45" s="225"/>
      <c r="K45" s="204">
        <f t="shared" ca="1" si="41"/>
        <v>0</v>
      </c>
      <c r="L45" s="222"/>
      <c r="M45" s="204"/>
      <c r="N45" s="207"/>
      <c r="O45" s="125">
        <v>5</v>
      </c>
      <c r="P45" s="126"/>
      <c r="Q45" s="127" t="str">
        <f t="shared" si="45"/>
        <v/>
      </c>
      <c r="R45" s="128"/>
      <c r="S45" s="128"/>
      <c r="T45" s="129" t="str">
        <f t="shared" si="42"/>
        <v/>
      </c>
      <c r="U45" s="128"/>
      <c r="V45" s="128"/>
      <c r="W45" s="128"/>
      <c r="X45" s="130" t="str">
        <f t="shared" si="46"/>
        <v/>
      </c>
      <c r="Y45" s="131" t="str">
        <f t="shared" si="1"/>
        <v/>
      </c>
      <c r="Z45" s="132" t="str">
        <f t="shared" si="43"/>
        <v/>
      </c>
      <c r="AA45" s="131" t="str">
        <f t="shared" si="3"/>
        <v/>
      </c>
      <c r="AB45" s="140" t="str">
        <f t="shared" si="47"/>
        <v/>
      </c>
      <c r="AC45" s="133" t="str">
        <f t="shared" ref="AC45:AC46" si="48">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5">
      <c r="A46" s="211"/>
      <c r="B46" s="214"/>
      <c r="C46" s="214"/>
      <c r="D46" s="214"/>
      <c r="E46" s="217"/>
      <c r="F46" s="214"/>
      <c r="G46" s="220"/>
      <c r="H46" s="223"/>
      <c r="I46" s="205"/>
      <c r="J46" s="226"/>
      <c r="K46" s="205">
        <f t="shared" ca="1" si="41"/>
        <v>0</v>
      </c>
      <c r="L46" s="223"/>
      <c r="M46" s="205"/>
      <c r="N46" s="208"/>
      <c r="O46" s="125">
        <v>6</v>
      </c>
      <c r="P46" s="126"/>
      <c r="Q46" s="127" t="str">
        <f t="shared" si="45"/>
        <v/>
      </c>
      <c r="R46" s="128"/>
      <c r="S46" s="128"/>
      <c r="T46" s="129" t="str">
        <f t="shared" si="42"/>
        <v/>
      </c>
      <c r="U46" s="128"/>
      <c r="V46" s="128"/>
      <c r="W46" s="128"/>
      <c r="X46" s="130" t="str">
        <f t="shared" si="46"/>
        <v/>
      </c>
      <c r="Y46" s="131" t="str">
        <f t="shared" si="1"/>
        <v/>
      </c>
      <c r="Z46" s="132" t="str">
        <f t="shared" si="43"/>
        <v/>
      </c>
      <c r="AA46" s="131" t="str">
        <f t="shared" si="3"/>
        <v/>
      </c>
      <c r="AB46" s="140" t="str">
        <f t="shared" si="47"/>
        <v/>
      </c>
      <c r="AC46" s="133" t="str">
        <f t="shared" si="48"/>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5">
      <c r="A47" s="209">
        <v>8</v>
      </c>
      <c r="B47" s="212"/>
      <c r="C47" s="212"/>
      <c r="D47" s="212"/>
      <c r="E47" s="215"/>
      <c r="F47" s="212"/>
      <c r="G47" s="218"/>
      <c r="H47" s="221" t="str">
        <f>IF(G47&lt;=0,"",IF(G47&lt;=2,"Muy Baja",IF(G47&lt;=24,"Baja",IF(G47&lt;=500,"Media",IF(G47&lt;=5000,"Alta","Muy Alta")))))</f>
        <v/>
      </c>
      <c r="I47" s="203" t="str">
        <f>IF(H47="","",IF(H47="Muy Baja",0.2,IF(H47="Baja",0.4,IF(H47="Media",0.6,IF(H47="Alta",0.8,IF(H47="Muy Alta",1,))))))</f>
        <v/>
      </c>
      <c r="J47" s="224"/>
      <c r="K47" s="203">
        <f ca="1">IF(NOT(ISERROR(MATCH(J47,'Tabla Impacto'!$B$221:$B$223,0))),'Tabla Impacto'!$F$223&amp;"Por favor no seleccionar los criterios de impacto(Afectación Económica o presupuestal y Pérdida Reputacional)",J47)</f>
        <v>0</v>
      </c>
      <c r="L47" s="221" t="str">
        <f ca="1">IF(OR(K47='Tabla Impacto'!$C$11,K47='Tabla Impacto'!$D$11),"Leve",IF(OR(K47='Tabla Impacto'!$C$12,K47='Tabla Impacto'!$D$12),"Menor",IF(OR(K47='Tabla Impacto'!$C$13,K47='Tabla Impacto'!$D$13),"Moderado",IF(OR(K47='Tabla Impacto'!$C$14,K47='Tabla Impacto'!$D$14),"Mayor",IF(OR(K47='Tabla Impacto'!$C$15,K47='Tabla Impacto'!$D$15),"Catastrófico","")))))</f>
        <v/>
      </c>
      <c r="M47" s="203" t="str">
        <f ca="1">IF(L47="","",IF(L47="Leve",0.2,IF(L47="Menor",0.4,IF(L47="Moderado",0.6,IF(L47="Mayor",0.8,IF(L47="Catastrófico",1,))))))</f>
        <v/>
      </c>
      <c r="N47" s="206" t="str">
        <f ca="1">IF(OR(AND(H47="Muy Baja",L47="Leve"),AND(H47="Muy Baja",L47="Menor"),AND(H47="Baja",L47="Leve")),"Bajo",IF(OR(AND(H47="Muy baja",L47="Moderado"),AND(H47="Baja",L47="Menor"),AND(H47="Baja",L47="Moderado"),AND(H47="Media",L47="Leve"),AND(H47="Media",L47="Menor"),AND(H47="Media",L47="Moderado"),AND(H47="Alta",L47="Leve"),AND(H47="Alta",L47="Menor")),"Moderado",IF(OR(AND(H47="Muy Baja",L47="Mayor"),AND(H47="Baja",L47="Mayor"),AND(H47="Media",L47="Mayor"),AND(H47="Alta",L47="Moderado"),AND(H47="Alta",L47="Mayor"),AND(H47="Muy Alta",L47="Leve"),AND(H47="Muy Alta",L47="Menor"),AND(H47="Muy Alta",L47="Moderado"),AND(H47="Muy Alta",L47="Mayor")),"Alto",IF(OR(AND(H47="Muy Baja",L47="Catastrófico"),AND(H47="Baja",L47="Catastrófico"),AND(H47="Media",L47="Catastrófico"),AND(H47="Alta",L47="Catastrófico"),AND(H47="Muy Alta",L47="Catastrófico")),"Extremo",""))))</f>
        <v/>
      </c>
      <c r="O47" s="125">
        <v>1</v>
      </c>
      <c r="P47" s="126"/>
      <c r="Q47" s="127" t="str">
        <f>IF(OR(R47="Preventivo",R47="Detectivo"),"Probabilidad",IF(R47="Correctivo","Impacto",""))</f>
        <v/>
      </c>
      <c r="R47" s="128"/>
      <c r="S47" s="128"/>
      <c r="T47" s="129" t="str">
        <f>IF(AND(R47="Preventivo",S47="Automático"),"50%",IF(AND(R47="Preventivo",S47="Manual"),"40%",IF(AND(R47="Detectivo",S47="Automático"),"40%",IF(AND(R47="Detectivo",S47="Manual"),"30%",IF(AND(R47="Correctivo",S47="Automático"),"35%",IF(AND(R47="Correctivo",S47="Manual"),"25%",""))))))</f>
        <v/>
      </c>
      <c r="U47" s="128"/>
      <c r="V47" s="128"/>
      <c r="W47" s="128"/>
      <c r="X47" s="130" t="str">
        <f>IFERROR(IF(Q47="Probabilidad",(I47-(+I47*T47)),IF(Q47="Impacto",I47,"")),"")</f>
        <v/>
      </c>
      <c r="Y47" s="131" t="str">
        <f>IFERROR(IF(X47="","",IF(X47&lt;=0.2,"Muy Baja",IF(X47&lt;=0.4,"Baja",IF(X47&lt;=0.6,"Media",IF(X47&lt;=0.8,"Alta","Muy Alta"))))),"")</f>
        <v/>
      </c>
      <c r="Z47" s="132" t="str">
        <f>+X47</f>
        <v/>
      </c>
      <c r="AA47" s="131" t="str">
        <f>IFERROR(IF(AB47="","",IF(AB47&lt;=0.2,"Leve",IF(AB47&lt;=0.4,"Menor",IF(AB47&lt;=0.6,"Moderado",IF(AB47&lt;=0.8,"Mayor","Catastrófico"))))),"")</f>
        <v/>
      </c>
      <c r="AB47" s="140" t="str">
        <f>IFERROR(IF(Q47="Impacto",(M47-(+M47*T47)),IF(Q47="Probabilidad",M47,"")),"")</f>
        <v/>
      </c>
      <c r="AC47" s="13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5">
      <c r="A48" s="210"/>
      <c r="B48" s="213"/>
      <c r="C48" s="213"/>
      <c r="D48" s="213"/>
      <c r="E48" s="216"/>
      <c r="F48" s="213"/>
      <c r="G48" s="219"/>
      <c r="H48" s="222"/>
      <c r="I48" s="204"/>
      <c r="J48" s="225"/>
      <c r="K48" s="204">
        <f ca="1">IF(NOT(ISERROR(MATCH(J48,_xlfn.ANCHORARRAY(E59),0))),I61&amp;"Por favor no seleccionar los criterios de impacto",J48)</f>
        <v>0</v>
      </c>
      <c r="L48" s="222"/>
      <c r="M48" s="204"/>
      <c r="N48" s="207"/>
      <c r="O48" s="125">
        <v>2</v>
      </c>
      <c r="P48" s="126"/>
      <c r="Q48" s="127" t="str">
        <f>IF(OR(R48="Preventivo",R48="Detectivo"),"Probabilidad",IF(R48="Correctivo","Impacto",""))</f>
        <v/>
      </c>
      <c r="R48" s="128"/>
      <c r="S48" s="128"/>
      <c r="T48" s="129" t="str">
        <f t="shared" ref="T48:T52" si="49">IF(AND(R48="Preventivo",S48="Automático"),"50%",IF(AND(R48="Preventivo",S48="Manual"),"40%",IF(AND(R48="Detectivo",S48="Automático"),"40%",IF(AND(R48="Detectivo",S48="Manual"),"30%",IF(AND(R48="Correctivo",S48="Automático"),"35%",IF(AND(R48="Correctivo",S48="Manual"),"25%",""))))))</f>
        <v/>
      </c>
      <c r="U48" s="128"/>
      <c r="V48" s="128"/>
      <c r="W48" s="128"/>
      <c r="X48" s="130" t="str">
        <f>IFERROR(IF(AND(Q47="Probabilidad",Q48="Probabilidad"),(Z47-(+Z47*T48)),IF(Q48="Probabilidad",(I47-(+I47*T48)),IF(Q48="Impacto",Z47,""))),"")</f>
        <v/>
      </c>
      <c r="Y48" s="131" t="str">
        <f t="shared" si="1"/>
        <v/>
      </c>
      <c r="Z48" s="132" t="str">
        <f t="shared" ref="Z48:Z52" si="50">+X48</f>
        <v/>
      </c>
      <c r="AA48" s="131" t="str">
        <f t="shared" si="3"/>
        <v/>
      </c>
      <c r="AB48" s="140" t="str">
        <f>IFERROR(IF(AND(Q47="Impacto",Q48="Impacto"),(AB47-(+AB47*T48)),IF(Q48="Impacto",(M47-(+M47*T48)),IF(Q48="Probabilidad",AB47,""))),"")</f>
        <v/>
      </c>
      <c r="AC48" s="133" t="str">
        <f t="shared" ref="AC48:AC49" si="51">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5">
      <c r="A49" s="210"/>
      <c r="B49" s="213"/>
      <c r="C49" s="213"/>
      <c r="D49" s="213"/>
      <c r="E49" s="216"/>
      <c r="F49" s="213"/>
      <c r="G49" s="219"/>
      <c r="H49" s="222"/>
      <c r="I49" s="204"/>
      <c r="J49" s="225"/>
      <c r="K49" s="204">
        <f ca="1">IF(NOT(ISERROR(MATCH(J49,_xlfn.ANCHORARRAY(E60),0))),I62&amp;"Por favor no seleccionar los criterios de impacto",J49)</f>
        <v>0</v>
      </c>
      <c r="L49" s="222"/>
      <c r="M49" s="204"/>
      <c r="N49" s="207"/>
      <c r="O49" s="125">
        <v>3</v>
      </c>
      <c r="P49" s="138"/>
      <c r="Q49" s="127" t="str">
        <f>IF(OR(R49="Preventivo",R49="Detectivo"),"Probabilidad",IF(R49="Correctivo","Impacto",""))</f>
        <v/>
      </c>
      <c r="R49" s="128"/>
      <c r="S49" s="128"/>
      <c r="T49" s="129" t="str">
        <f t="shared" si="49"/>
        <v/>
      </c>
      <c r="U49" s="128"/>
      <c r="V49" s="128"/>
      <c r="W49" s="128"/>
      <c r="X49" s="130" t="str">
        <f>IFERROR(IF(AND(Q48="Probabilidad",Q49="Probabilidad"),(Z48-(+Z48*T49)),IF(AND(Q48="Impacto",Q49="Probabilidad"),(Z47-(+Z47*T49)),IF(Q49="Impacto",Z48,""))),"")</f>
        <v/>
      </c>
      <c r="Y49" s="131" t="str">
        <f t="shared" si="1"/>
        <v/>
      </c>
      <c r="Z49" s="132" t="str">
        <f t="shared" si="50"/>
        <v/>
      </c>
      <c r="AA49" s="131" t="str">
        <f t="shared" si="3"/>
        <v/>
      </c>
      <c r="AB49" s="140" t="str">
        <f>IFERROR(IF(AND(Q48="Impacto",Q49="Impacto"),(AB48-(+AB48*T49)),IF(AND(Q48="Probabilidad",Q49="Impacto"),(AB47-(+AB47*T49)),IF(Q49="Probabilidad",AB48,""))),"")</f>
        <v/>
      </c>
      <c r="AC49" s="133" t="str">
        <f t="shared" si="51"/>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5">
      <c r="A50" s="210"/>
      <c r="B50" s="213"/>
      <c r="C50" s="213"/>
      <c r="D50" s="213"/>
      <c r="E50" s="216"/>
      <c r="F50" s="213"/>
      <c r="G50" s="219"/>
      <c r="H50" s="222"/>
      <c r="I50" s="204"/>
      <c r="J50" s="225"/>
      <c r="K50" s="204">
        <f ca="1">IF(NOT(ISERROR(MATCH(J50,_xlfn.ANCHORARRAY(E61),0))),I63&amp;"Por favor no seleccionar los criterios de impacto",J50)</f>
        <v>0</v>
      </c>
      <c r="L50" s="222"/>
      <c r="M50" s="204"/>
      <c r="N50" s="207"/>
      <c r="O50" s="125">
        <v>4</v>
      </c>
      <c r="P50" s="126"/>
      <c r="Q50" s="127" t="str">
        <f t="shared" ref="Q50:Q52" si="52">IF(OR(R50="Preventivo",R50="Detectivo"),"Probabilidad",IF(R50="Correctivo","Impacto",""))</f>
        <v/>
      </c>
      <c r="R50" s="128"/>
      <c r="S50" s="128"/>
      <c r="T50" s="129" t="str">
        <f t="shared" si="49"/>
        <v/>
      </c>
      <c r="U50" s="128"/>
      <c r="V50" s="128"/>
      <c r="W50" s="128"/>
      <c r="X50" s="130" t="str">
        <f t="shared" ref="X50:X52" si="53">IFERROR(IF(AND(Q49="Probabilidad",Q50="Probabilidad"),(Z49-(+Z49*T50)),IF(AND(Q49="Impacto",Q50="Probabilidad"),(Z48-(+Z48*T50)),IF(Q50="Impacto",Z49,""))),"")</f>
        <v/>
      </c>
      <c r="Y50" s="131" t="str">
        <f t="shared" si="1"/>
        <v/>
      </c>
      <c r="Z50" s="132" t="str">
        <f t="shared" si="50"/>
        <v/>
      </c>
      <c r="AA50" s="131" t="str">
        <f t="shared" si="3"/>
        <v/>
      </c>
      <c r="AB50" s="140" t="str">
        <f t="shared" ref="AB50:AB52" si="54">IFERROR(IF(AND(Q49="Impacto",Q50="Impacto"),(AB49-(+AB49*T50)),IF(AND(Q49="Probabilidad",Q50="Impacto"),(AB48-(+AB48*T50)),IF(Q50="Probabilidad",AB49,""))),"")</f>
        <v/>
      </c>
      <c r="AC50" s="133"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35.25" customHeight="1" x14ac:dyDescent="0.35">
      <c r="A51" s="210"/>
      <c r="B51" s="213"/>
      <c r="C51" s="213"/>
      <c r="D51" s="213"/>
      <c r="E51" s="216"/>
      <c r="F51" s="213"/>
      <c r="G51" s="219"/>
      <c r="H51" s="222"/>
      <c r="I51" s="204"/>
      <c r="J51" s="225"/>
      <c r="K51" s="204">
        <f ca="1">IF(NOT(ISERROR(MATCH(J51,_xlfn.ANCHORARRAY(E62),0))),I64&amp;"Por favor no seleccionar los criterios de impacto",J51)</f>
        <v>0</v>
      </c>
      <c r="L51" s="222"/>
      <c r="M51" s="204"/>
      <c r="N51" s="207"/>
      <c r="O51" s="125">
        <v>5</v>
      </c>
      <c r="P51" s="126"/>
      <c r="Q51" s="127" t="str">
        <f t="shared" si="52"/>
        <v/>
      </c>
      <c r="R51" s="128"/>
      <c r="S51" s="128"/>
      <c r="T51" s="129" t="str">
        <f t="shared" si="49"/>
        <v/>
      </c>
      <c r="U51" s="128"/>
      <c r="V51" s="128"/>
      <c r="W51" s="128"/>
      <c r="X51" s="130" t="str">
        <f t="shared" si="53"/>
        <v/>
      </c>
      <c r="Y51" s="131" t="str">
        <f t="shared" si="1"/>
        <v/>
      </c>
      <c r="Z51" s="132" t="str">
        <f t="shared" si="50"/>
        <v/>
      </c>
      <c r="AA51" s="131" t="str">
        <f t="shared" si="3"/>
        <v/>
      </c>
      <c r="AB51" s="140" t="str">
        <f t="shared" si="54"/>
        <v/>
      </c>
      <c r="AC51" s="133" t="str">
        <f t="shared" ref="AC51:AC52" si="55">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35.25" customHeight="1" x14ac:dyDescent="0.35">
      <c r="A52" s="211"/>
      <c r="B52" s="214"/>
      <c r="C52" s="214"/>
      <c r="D52" s="214"/>
      <c r="E52" s="217"/>
      <c r="F52" s="214"/>
      <c r="G52" s="220"/>
      <c r="H52" s="223"/>
      <c r="I52" s="205"/>
      <c r="J52" s="226"/>
      <c r="K52" s="205">
        <f ca="1">IF(NOT(ISERROR(MATCH(J52,_xlfn.ANCHORARRAY(E63),0))),I65&amp;"Por favor no seleccionar los criterios de impacto",J52)</f>
        <v>0</v>
      </c>
      <c r="L52" s="223"/>
      <c r="M52" s="205"/>
      <c r="N52" s="208"/>
      <c r="O52" s="125">
        <v>6</v>
      </c>
      <c r="P52" s="126"/>
      <c r="Q52" s="127" t="str">
        <f t="shared" si="52"/>
        <v/>
      </c>
      <c r="R52" s="128"/>
      <c r="S52" s="128"/>
      <c r="T52" s="129" t="str">
        <f t="shared" si="49"/>
        <v/>
      </c>
      <c r="U52" s="128"/>
      <c r="V52" s="128"/>
      <c r="W52" s="128"/>
      <c r="X52" s="130" t="str">
        <f t="shared" si="53"/>
        <v/>
      </c>
      <c r="Y52" s="131" t="str">
        <f t="shared" si="1"/>
        <v/>
      </c>
      <c r="Z52" s="132" t="str">
        <f t="shared" si="50"/>
        <v/>
      </c>
      <c r="AA52" s="131" t="str">
        <f t="shared" si="3"/>
        <v/>
      </c>
      <c r="AB52" s="140" t="str">
        <f t="shared" si="54"/>
        <v/>
      </c>
      <c r="AC52" s="133" t="str">
        <f t="shared" si="55"/>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35.25" customHeight="1" x14ac:dyDescent="0.35">
      <c r="A53" s="209">
        <v>9</v>
      </c>
      <c r="B53" s="212"/>
      <c r="C53" s="212"/>
      <c r="D53" s="212"/>
      <c r="E53" s="215"/>
      <c r="F53" s="212"/>
      <c r="G53" s="218"/>
      <c r="H53" s="221" t="str">
        <f>IF(G53&lt;=0,"",IF(G53&lt;=2,"Muy Baja",IF(G53&lt;=24,"Baja",IF(G53&lt;=500,"Media",IF(G53&lt;=5000,"Alta","Muy Alta")))))</f>
        <v/>
      </c>
      <c r="I53" s="203" t="str">
        <f>IF(H53="","",IF(H53="Muy Baja",0.2,IF(H53="Baja",0.4,IF(H53="Media",0.6,IF(H53="Alta",0.8,IF(H53="Muy Alta",1,))))))</f>
        <v/>
      </c>
      <c r="J53" s="224"/>
      <c r="K53" s="203">
        <f ca="1">IF(NOT(ISERROR(MATCH(J53,'Tabla Impacto'!$B$221:$B$223,0))),'Tabla Impacto'!$F$223&amp;"Por favor no seleccionar los criterios de impacto(Afectación Económica o presupuestal y Pérdida Reputacional)",J53)</f>
        <v>0</v>
      </c>
      <c r="L53" s="221" t="str">
        <f ca="1">IF(OR(K53='Tabla Impacto'!$C$11,K53='Tabla Impacto'!$D$11),"Leve",IF(OR(K53='Tabla Impacto'!$C$12,K53='Tabla Impacto'!$D$12),"Menor",IF(OR(K53='Tabla Impacto'!$C$13,K53='Tabla Impacto'!$D$13),"Moderado",IF(OR(K53='Tabla Impacto'!$C$14,K53='Tabla Impacto'!$D$14),"Mayor",IF(OR(K53='Tabla Impacto'!$C$15,K53='Tabla Impacto'!$D$15),"Catastrófico","")))))</f>
        <v/>
      </c>
      <c r="M53" s="203" t="str">
        <f ca="1">IF(L53="","",IF(L53="Leve",0.2,IF(L53="Menor",0.4,IF(L53="Moderado",0.6,IF(L53="Mayor",0.8,IF(L53="Catastrófico",1,))))))</f>
        <v/>
      </c>
      <c r="N53" s="206" t="str">
        <f ca="1">IF(OR(AND(H53="Muy Baja",L53="Leve"),AND(H53="Muy Baja",L53="Menor"),AND(H53="Baja",L53="Leve")),"Bajo",IF(OR(AND(H53="Muy baja",L53="Moderado"),AND(H53="Baja",L53="Menor"),AND(H53="Baja",L53="Moderado"),AND(H53="Media",L53="Leve"),AND(H53="Media",L53="Menor"),AND(H53="Media",L53="Moderado"),AND(H53="Alta",L53="Leve"),AND(H53="Alta",L53="Menor")),"Moderado",IF(OR(AND(H53="Muy Baja",L53="Mayor"),AND(H53="Baja",L53="Mayor"),AND(H53="Media",L53="Mayor"),AND(H53="Alta",L53="Moderado"),AND(H53="Alta",L53="Mayor"),AND(H53="Muy Alta",L53="Leve"),AND(H53="Muy Alta",L53="Menor"),AND(H53="Muy Alta",L53="Moderado"),AND(H53="Muy Alta",L53="Mayor")),"Alto",IF(OR(AND(H53="Muy Baja",L53="Catastrófico"),AND(H53="Baja",L53="Catastrófico"),AND(H53="Media",L53="Catastrófico"),AND(H53="Alta",L53="Catastrófico"),AND(H53="Muy Alta",L53="Catastrófico")),"Extremo",""))))</f>
        <v/>
      </c>
      <c r="O53" s="125">
        <v>1</v>
      </c>
      <c r="P53" s="126"/>
      <c r="Q53" s="127" t="str">
        <f>IF(OR(R53="Preventivo",R53="Detectivo"),"Probabilidad",IF(R53="Correctivo","Impacto",""))</f>
        <v/>
      </c>
      <c r="R53" s="128"/>
      <c r="S53" s="128"/>
      <c r="T53" s="129" t="str">
        <f>IF(AND(R53="Preventivo",S53="Automático"),"50%",IF(AND(R53="Preventivo",S53="Manual"),"40%",IF(AND(R53="Detectivo",S53="Automático"),"40%",IF(AND(R53="Detectivo",S53="Manual"),"30%",IF(AND(R53="Correctivo",S53="Automático"),"35%",IF(AND(R53="Correctivo",S53="Manual"),"25%",""))))))</f>
        <v/>
      </c>
      <c r="U53" s="128"/>
      <c r="V53" s="128"/>
      <c r="W53" s="128"/>
      <c r="X53" s="130" t="str">
        <f>IFERROR(IF(Q53="Probabilidad",(I53-(+I53*T53)),IF(Q53="Impacto",I53,"")),"")</f>
        <v/>
      </c>
      <c r="Y53" s="131" t="str">
        <f>IFERROR(IF(X53="","",IF(X53&lt;=0.2,"Muy Baja",IF(X53&lt;=0.4,"Baja",IF(X53&lt;=0.6,"Media",IF(X53&lt;=0.8,"Alta","Muy Alta"))))),"")</f>
        <v/>
      </c>
      <c r="Z53" s="132" t="str">
        <f>+X53</f>
        <v/>
      </c>
      <c r="AA53" s="131" t="str">
        <f>IFERROR(IF(AB53="","",IF(AB53&lt;=0.2,"Leve",IF(AB53&lt;=0.4,"Menor",IF(AB53&lt;=0.6,"Moderado",IF(AB53&lt;=0.8,"Mayor","Catastrófico"))))),"")</f>
        <v/>
      </c>
      <c r="AB53" s="140" t="str">
        <f>IFERROR(IF(Q53="Impacto",(M53-(+M53*T53)),IF(Q53="Probabilidad",M53,"")),"")</f>
        <v/>
      </c>
      <c r="AC53" s="133"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35.25" customHeight="1" x14ac:dyDescent="0.35">
      <c r="A54" s="210"/>
      <c r="B54" s="213"/>
      <c r="C54" s="213"/>
      <c r="D54" s="213"/>
      <c r="E54" s="216"/>
      <c r="F54" s="213"/>
      <c r="G54" s="219"/>
      <c r="H54" s="222"/>
      <c r="I54" s="204"/>
      <c r="J54" s="225"/>
      <c r="K54" s="204">
        <f ca="1">IF(NOT(ISERROR(MATCH(J54,_xlfn.ANCHORARRAY(E65),0))),I67&amp;"Por favor no seleccionar los criterios de impacto",J54)</f>
        <v>0</v>
      </c>
      <c r="L54" s="222"/>
      <c r="M54" s="204"/>
      <c r="N54" s="207"/>
      <c r="O54" s="125">
        <v>2</v>
      </c>
      <c r="P54" s="126"/>
      <c r="Q54" s="127" t="str">
        <f>IF(OR(R54="Preventivo",R54="Detectivo"),"Probabilidad",IF(R54="Correctivo","Impacto",""))</f>
        <v/>
      </c>
      <c r="R54" s="128"/>
      <c r="S54" s="128"/>
      <c r="T54" s="129" t="str">
        <f t="shared" ref="T54:T58" si="56">IF(AND(R54="Preventivo",S54="Automático"),"50%",IF(AND(R54="Preventivo",S54="Manual"),"40%",IF(AND(R54="Detectivo",S54="Automático"),"40%",IF(AND(R54="Detectivo",S54="Manual"),"30%",IF(AND(R54="Correctivo",S54="Automático"),"35%",IF(AND(R54="Correctivo",S54="Manual"),"25%",""))))))</f>
        <v/>
      </c>
      <c r="U54" s="128"/>
      <c r="V54" s="128"/>
      <c r="W54" s="128"/>
      <c r="X54" s="130" t="str">
        <f>IFERROR(IF(AND(Q53="Probabilidad",Q54="Probabilidad"),(Z53-(+Z53*T54)),IF(Q54="Probabilidad",(I53-(+I53*T54)),IF(Q54="Impacto",Z53,""))),"")</f>
        <v/>
      </c>
      <c r="Y54" s="131" t="str">
        <f t="shared" si="1"/>
        <v/>
      </c>
      <c r="Z54" s="132" t="str">
        <f t="shared" ref="Z54:Z58" si="57">+X54</f>
        <v/>
      </c>
      <c r="AA54" s="131" t="str">
        <f t="shared" si="3"/>
        <v/>
      </c>
      <c r="AB54" s="140" t="str">
        <f>IFERROR(IF(AND(Q53="Impacto",Q54="Impacto"),(AB53-(+AB53*T54)),IF(Q54="Impacto",(M53-(+M53*T54)),IF(Q54="Probabilidad",AB53,""))),"")</f>
        <v/>
      </c>
      <c r="AC54" s="133" t="str">
        <f t="shared" ref="AC54:AC55" si="58">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35.25" customHeight="1" x14ac:dyDescent="0.35">
      <c r="A55" s="210"/>
      <c r="B55" s="213"/>
      <c r="C55" s="213"/>
      <c r="D55" s="213"/>
      <c r="E55" s="216"/>
      <c r="F55" s="213"/>
      <c r="G55" s="219"/>
      <c r="H55" s="222"/>
      <c r="I55" s="204"/>
      <c r="J55" s="225"/>
      <c r="K55" s="204">
        <f ca="1">IF(NOT(ISERROR(MATCH(J55,_xlfn.ANCHORARRAY(E66),0))),I68&amp;"Por favor no seleccionar los criterios de impacto",J55)</f>
        <v>0</v>
      </c>
      <c r="L55" s="222"/>
      <c r="M55" s="204"/>
      <c r="N55" s="207"/>
      <c r="O55" s="125">
        <v>3</v>
      </c>
      <c r="P55" s="138"/>
      <c r="Q55" s="127" t="str">
        <f>IF(OR(R55="Preventivo",R55="Detectivo"),"Probabilidad",IF(R55="Correctivo","Impacto",""))</f>
        <v/>
      </c>
      <c r="R55" s="128"/>
      <c r="S55" s="128"/>
      <c r="T55" s="129" t="str">
        <f t="shared" si="56"/>
        <v/>
      </c>
      <c r="U55" s="128"/>
      <c r="V55" s="128"/>
      <c r="W55" s="128"/>
      <c r="X55" s="130" t="str">
        <f>IFERROR(IF(AND(Q54="Probabilidad",Q55="Probabilidad"),(Z54-(+Z54*T55)),IF(AND(Q54="Impacto",Q55="Probabilidad"),(Z53-(+Z53*T55)),IF(Q55="Impacto",Z54,""))),"")</f>
        <v/>
      </c>
      <c r="Y55" s="131" t="str">
        <f t="shared" si="1"/>
        <v/>
      </c>
      <c r="Z55" s="132" t="str">
        <f t="shared" si="57"/>
        <v/>
      </c>
      <c r="AA55" s="131" t="str">
        <f t="shared" si="3"/>
        <v/>
      </c>
      <c r="AB55" s="140" t="str">
        <f>IFERROR(IF(AND(Q54="Impacto",Q55="Impacto"),(AB54-(+AB54*T55)),IF(AND(Q54="Probabilidad",Q55="Impacto"),(AB53-(+AB53*T55)),IF(Q55="Probabilidad",AB54,""))),"")</f>
        <v/>
      </c>
      <c r="AC55" s="133" t="str">
        <f t="shared" si="58"/>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35.25" customHeight="1" x14ac:dyDescent="0.35">
      <c r="A56" s="210"/>
      <c r="B56" s="213"/>
      <c r="C56" s="213"/>
      <c r="D56" s="213"/>
      <c r="E56" s="216"/>
      <c r="F56" s="213"/>
      <c r="G56" s="219"/>
      <c r="H56" s="222"/>
      <c r="I56" s="204"/>
      <c r="J56" s="225"/>
      <c r="K56" s="204">
        <f ca="1">IF(NOT(ISERROR(MATCH(J56,_xlfn.ANCHORARRAY(E67),0))),I69&amp;"Por favor no seleccionar los criterios de impacto",J56)</f>
        <v>0</v>
      </c>
      <c r="L56" s="222"/>
      <c r="M56" s="204"/>
      <c r="N56" s="207"/>
      <c r="O56" s="125">
        <v>4</v>
      </c>
      <c r="P56" s="126"/>
      <c r="Q56" s="127" t="str">
        <f t="shared" ref="Q56:Q58" si="59">IF(OR(R56="Preventivo",R56="Detectivo"),"Probabilidad",IF(R56="Correctivo","Impacto",""))</f>
        <v/>
      </c>
      <c r="R56" s="128"/>
      <c r="S56" s="128"/>
      <c r="T56" s="129" t="str">
        <f t="shared" si="56"/>
        <v/>
      </c>
      <c r="U56" s="128"/>
      <c r="V56" s="128"/>
      <c r="W56" s="128"/>
      <c r="X56" s="130" t="str">
        <f t="shared" ref="X56:X58" si="60">IFERROR(IF(AND(Q55="Probabilidad",Q56="Probabilidad"),(Z55-(+Z55*T56)),IF(AND(Q55="Impacto",Q56="Probabilidad"),(Z54-(+Z54*T56)),IF(Q56="Impacto",Z55,""))),"")</f>
        <v/>
      </c>
      <c r="Y56" s="131" t="str">
        <f t="shared" si="1"/>
        <v/>
      </c>
      <c r="Z56" s="132" t="str">
        <f t="shared" si="57"/>
        <v/>
      </c>
      <c r="AA56" s="131" t="str">
        <f t="shared" si="3"/>
        <v/>
      </c>
      <c r="AB56" s="140" t="str">
        <f t="shared" ref="AB56:AB58" si="61">IFERROR(IF(AND(Q55="Impacto",Q56="Impacto"),(AB55-(+AB55*T56)),IF(AND(Q55="Probabilidad",Q56="Impacto"),(AB54-(+AB54*T56)),IF(Q56="Probabilidad",AB55,""))),"")</f>
        <v/>
      </c>
      <c r="AC56" s="133"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35.25" customHeight="1" x14ac:dyDescent="0.35">
      <c r="A57" s="210"/>
      <c r="B57" s="213"/>
      <c r="C57" s="213"/>
      <c r="D57" s="213"/>
      <c r="E57" s="216"/>
      <c r="F57" s="213"/>
      <c r="G57" s="219"/>
      <c r="H57" s="222"/>
      <c r="I57" s="204"/>
      <c r="J57" s="225"/>
      <c r="K57" s="204">
        <f ca="1">IF(NOT(ISERROR(MATCH(J57,_xlfn.ANCHORARRAY(E68),0))),I70&amp;"Por favor no seleccionar los criterios de impacto",J57)</f>
        <v>0</v>
      </c>
      <c r="L57" s="222"/>
      <c r="M57" s="204"/>
      <c r="N57" s="207"/>
      <c r="O57" s="125">
        <v>5</v>
      </c>
      <c r="P57" s="126"/>
      <c r="Q57" s="127" t="str">
        <f t="shared" si="59"/>
        <v/>
      </c>
      <c r="R57" s="128"/>
      <c r="S57" s="128"/>
      <c r="T57" s="129" t="str">
        <f t="shared" si="56"/>
        <v/>
      </c>
      <c r="U57" s="128"/>
      <c r="V57" s="128"/>
      <c r="W57" s="128"/>
      <c r="X57" s="130" t="str">
        <f t="shared" si="60"/>
        <v/>
      </c>
      <c r="Y57" s="131" t="str">
        <f t="shared" si="1"/>
        <v/>
      </c>
      <c r="Z57" s="132" t="str">
        <f t="shared" si="57"/>
        <v/>
      </c>
      <c r="AA57" s="131" t="str">
        <f t="shared" si="3"/>
        <v/>
      </c>
      <c r="AB57" s="140" t="str">
        <f t="shared" si="61"/>
        <v/>
      </c>
      <c r="AC57" s="133" t="str">
        <f t="shared" ref="AC57:AC58" si="62">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35.25" customHeight="1" x14ac:dyDescent="0.35">
      <c r="A58" s="211"/>
      <c r="B58" s="214"/>
      <c r="C58" s="214"/>
      <c r="D58" s="214"/>
      <c r="E58" s="217"/>
      <c r="F58" s="214"/>
      <c r="G58" s="220"/>
      <c r="H58" s="223"/>
      <c r="I58" s="205"/>
      <c r="J58" s="226"/>
      <c r="K58" s="205">
        <f ca="1">IF(NOT(ISERROR(MATCH(J58,_xlfn.ANCHORARRAY(E69),0))),I71&amp;"Por favor no seleccionar los criterios de impacto",J58)</f>
        <v>0</v>
      </c>
      <c r="L58" s="223"/>
      <c r="M58" s="205"/>
      <c r="N58" s="208"/>
      <c r="O58" s="125">
        <v>6</v>
      </c>
      <c r="P58" s="126"/>
      <c r="Q58" s="127" t="str">
        <f t="shared" si="59"/>
        <v/>
      </c>
      <c r="R58" s="128"/>
      <c r="S58" s="128"/>
      <c r="T58" s="129" t="str">
        <f t="shared" si="56"/>
        <v/>
      </c>
      <c r="U58" s="128"/>
      <c r="V58" s="128"/>
      <c r="W58" s="128"/>
      <c r="X58" s="130" t="str">
        <f t="shared" si="60"/>
        <v/>
      </c>
      <c r="Y58" s="131" t="str">
        <f t="shared" si="1"/>
        <v/>
      </c>
      <c r="Z58" s="132" t="str">
        <f t="shared" si="57"/>
        <v/>
      </c>
      <c r="AA58" s="131" t="str">
        <f t="shared" si="3"/>
        <v/>
      </c>
      <c r="AB58" s="140" t="str">
        <f t="shared" si="61"/>
        <v/>
      </c>
      <c r="AC58" s="133" t="str">
        <f t="shared" si="62"/>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35.25" customHeight="1" x14ac:dyDescent="0.35">
      <c r="A59" s="209">
        <v>10</v>
      </c>
      <c r="B59" s="212"/>
      <c r="C59" s="212"/>
      <c r="D59" s="212"/>
      <c r="E59" s="215"/>
      <c r="F59" s="212"/>
      <c r="G59" s="218"/>
      <c r="H59" s="221" t="str">
        <f>IF(G59&lt;=0,"",IF(G59&lt;=2,"Muy Baja",IF(G59&lt;=24,"Baja",IF(G59&lt;=500,"Media",IF(G59&lt;=5000,"Alta","Muy Alta")))))</f>
        <v/>
      </c>
      <c r="I59" s="203" t="str">
        <f>IF(H59="","",IF(H59="Muy Baja",0.2,IF(H59="Baja",0.4,IF(H59="Media",0.6,IF(H59="Alta",0.8,IF(H59="Muy Alta",1,))))))</f>
        <v/>
      </c>
      <c r="J59" s="224"/>
      <c r="K59" s="203">
        <f ca="1">IF(NOT(ISERROR(MATCH(J59,'Tabla Impacto'!$B$221:$B$223,0))),'Tabla Impacto'!$F$223&amp;"Por favor no seleccionar los criterios de impacto(Afectación Económica o presupuestal y Pérdida Reputacional)",J59)</f>
        <v>0</v>
      </c>
      <c r="L59" s="221" t="str">
        <f ca="1">IF(OR(K59='Tabla Impacto'!$C$11,K59='Tabla Impacto'!$D$11),"Leve",IF(OR(K59='Tabla Impacto'!$C$12,K59='Tabla Impacto'!$D$12),"Menor",IF(OR(K59='Tabla Impacto'!$C$13,K59='Tabla Impacto'!$D$13),"Moderado",IF(OR(K59='Tabla Impacto'!$C$14,K59='Tabla Impacto'!$D$14),"Mayor",IF(OR(K59='Tabla Impacto'!$C$15,K59='Tabla Impacto'!$D$15),"Catastrófico","")))))</f>
        <v/>
      </c>
      <c r="M59" s="203" t="str">
        <f ca="1">IF(L59="","",IF(L59="Leve",0.2,IF(L59="Menor",0.4,IF(L59="Moderado",0.6,IF(L59="Mayor",0.8,IF(L59="Catastrófico",1,))))))</f>
        <v/>
      </c>
      <c r="N59" s="206" t="str">
        <f ca="1">IF(OR(AND(H59="Muy Baja",L59="Leve"),AND(H59="Muy Baja",L59="Menor"),AND(H59="Baja",L59="Leve")),"Bajo",IF(OR(AND(H59="Muy baja",L59="Moderado"),AND(H59="Baja",L59="Menor"),AND(H59="Baja",L59="Moderado"),AND(H59="Media",L59="Leve"),AND(H59="Media",L59="Menor"),AND(H59="Media",L59="Moderado"),AND(H59="Alta",L59="Leve"),AND(H59="Alta",L59="Menor")),"Moderado",IF(OR(AND(H59="Muy Baja",L59="Mayor"),AND(H59="Baja",L59="Mayor"),AND(H59="Media",L59="Mayor"),AND(H59="Alta",L59="Moderado"),AND(H59="Alta",L59="Mayor"),AND(H59="Muy Alta",L59="Leve"),AND(H59="Muy Alta",L59="Menor"),AND(H59="Muy Alta",L59="Moderado"),AND(H59="Muy Alta",L59="Mayor")),"Alto",IF(OR(AND(H59="Muy Baja",L59="Catastrófico"),AND(H59="Baja",L59="Catastrófico"),AND(H59="Media",L59="Catastrófico"),AND(H59="Alta",L59="Catastrófico"),AND(H59="Muy Alta",L59="Catastrófico")),"Extremo",""))))</f>
        <v/>
      </c>
      <c r="O59" s="125">
        <v>1</v>
      </c>
      <c r="P59" s="126"/>
      <c r="Q59" s="127" t="str">
        <f>IF(OR(R59="Preventivo",R59="Detectivo"),"Probabilidad",IF(R59="Correctivo","Impacto",""))</f>
        <v/>
      </c>
      <c r="R59" s="128"/>
      <c r="S59" s="128"/>
      <c r="T59" s="129" t="str">
        <f>IF(AND(R59="Preventivo",S59="Automático"),"50%",IF(AND(R59="Preventivo",S59="Manual"),"40%",IF(AND(R59="Detectivo",S59="Automático"),"40%",IF(AND(R59="Detectivo",S59="Manual"),"30%",IF(AND(R59="Correctivo",S59="Automático"),"35%",IF(AND(R59="Correctivo",S59="Manual"),"25%",""))))))</f>
        <v/>
      </c>
      <c r="U59" s="128"/>
      <c r="V59" s="128"/>
      <c r="W59" s="128"/>
      <c r="X59" s="130" t="str">
        <f>IFERROR(IF(Q59="Probabilidad",(I59-(+I59*T59)),IF(Q59="Impacto",I59,"")),"")</f>
        <v/>
      </c>
      <c r="Y59" s="131" t="str">
        <f>IFERROR(IF(X59="","",IF(X59&lt;=0.2,"Muy Baja",IF(X59&lt;=0.4,"Baja",IF(X59&lt;=0.6,"Media",IF(X59&lt;=0.8,"Alta","Muy Alta"))))),"")</f>
        <v/>
      </c>
      <c r="Z59" s="132" t="str">
        <f>+X59</f>
        <v/>
      </c>
      <c r="AA59" s="131" t="str">
        <f>IFERROR(IF(AB59="","",IF(AB59&lt;=0.2,"Leve",IF(AB59&lt;=0.4,"Menor",IF(AB59&lt;=0.6,"Moderado",IF(AB59&lt;=0.8,"Mayor","Catastrófico"))))),"")</f>
        <v/>
      </c>
      <c r="AB59" s="140" t="str">
        <f>IFERROR(IF(Q59="Impacto",(M59-(+M59*T59)),IF(Q59="Probabilidad",M59,"")),"")</f>
        <v/>
      </c>
      <c r="AC59" s="133"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35.25" customHeight="1" x14ac:dyDescent="0.35">
      <c r="A60" s="210"/>
      <c r="B60" s="213"/>
      <c r="C60" s="213"/>
      <c r="D60" s="213"/>
      <c r="E60" s="216"/>
      <c r="F60" s="213"/>
      <c r="G60" s="219"/>
      <c r="H60" s="222"/>
      <c r="I60" s="204"/>
      <c r="J60" s="225"/>
      <c r="K60" s="204">
        <f ca="1">IF(NOT(ISERROR(MATCH(J60,_xlfn.ANCHORARRAY(E71),0))),I73&amp;"Por favor no seleccionar los criterios de impacto",J60)</f>
        <v>0</v>
      </c>
      <c r="L60" s="222"/>
      <c r="M60" s="204"/>
      <c r="N60" s="207"/>
      <c r="O60" s="125">
        <v>2</v>
      </c>
      <c r="P60" s="126"/>
      <c r="Q60" s="127" t="str">
        <f>IF(OR(R60="Preventivo",R60="Detectivo"),"Probabilidad",IF(R60="Correctivo","Impacto",""))</f>
        <v/>
      </c>
      <c r="R60" s="128"/>
      <c r="S60" s="128"/>
      <c r="T60" s="129" t="str">
        <f t="shared" ref="T60:T64" si="63">IF(AND(R60="Preventivo",S60="Automático"),"50%",IF(AND(R60="Preventivo",S60="Manual"),"40%",IF(AND(R60="Detectivo",S60="Automático"),"40%",IF(AND(R60="Detectivo",S60="Manual"),"30%",IF(AND(R60="Correctivo",S60="Automático"),"35%",IF(AND(R60="Correctivo",S60="Manual"),"25%",""))))))</f>
        <v/>
      </c>
      <c r="U60" s="128"/>
      <c r="V60" s="128"/>
      <c r="W60" s="128"/>
      <c r="X60" s="130" t="str">
        <f>IFERROR(IF(AND(Q59="Probabilidad",Q60="Probabilidad"),(Z59-(+Z59*T60)),IF(Q60="Probabilidad",(I59-(+I59*T60)),IF(Q60="Impacto",Z59,""))),"")</f>
        <v/>
      </c>
      <c r="Y60" s="131" t="str">
        <f t="shared" si="1"/>
        <v/>
      </c>
      <c r="Z60" s="132" t="str">
        <f t="shared" ref="Z60:Z64" si="64">+X60</f>
        <v/>
      </c>
      <c r="AA60" s="131" t="str">
        <f t="shared" si="3"/>
        <v/>
      </c>
      <c r="AB60" s="140" t="str">
        <f>IFERROR(IF(AND(Q59="Impacto",Q60="Impacto"),(AB59-(+AB59*T60)),IF(Q60="Impacto",(M59-(+M59*T60)),IF(Q60="Probabilidad",AB59,""))),"")</f>
        <v/>
      </c>
      <c r="AC60" s="133" t="str">
        <f t="shared" ref="AC60:AC61" si="65">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34"/>
      <c r="AE60" s="135"/>
      <c r="AF60" s="136"/>
      <c r="AG60" s="137"/>
      <c r="AH60" s="137"/>
      <c r="AI60" s="135"/>
      <c r="AJ60" s="136"/>
    </row>
    <row r="61" spans="1:68" ht="35.25" customHeight="1" x14ac:dyDescent="0.35">
      <c r="A61" s="210"/>
      <c r="B61" s="213"/>
      <c r="C61" s="213"/>
      <c r="D61" s="213"/>
      <c r="E61" s="216"/>
      <c r="F61" s="213"/>
      <c r="G61" s="219"/>
      <c r="H61" s="222"/>
      <c r="I61" s="204"/>
      <c r="J61" s="225"/>
      <c r="K61" s="204">
        <f ca="1">IF(NOT(ISERROR(MATCH(J61,_xlfn.ANCHORARRAY(E72),0))),I74&amp;"Por favor no seleccionar los criterios de impacto",J61)</f>
        <v>0</v>
      </c>
      <c r="L61" s="222"/>
      <c r="M61" s="204"/>
      <c r="N61" s="207"/>
      <c r="O61" s="125">
        <v>3</v>
      </c>
      <c r="P61" s="138"/>
      <c r="Q61" s="127" t="str">
        <f>IF(OR(R61="Preventivo",R61="Detectivo"),"Probabilidad",IF(R61="Correctivo","Impacto",""))</f>
        <v/>
      </c>
      <c r="R61" s="128"/>
      <c r="S61" s="128"/>
      <c r="T61" s="129" t="str">
        <f t="shared" si="63"/>
        <v/>
      </c>
      <c r="U61" s="128"/>
      <c r="V61" s="128"/>
      <c r="W61" s="128"/>
      <c r="X61" s="130" t="str">
        <f>IFERROR(IF(AND(Q60="Probabilidad",Q61="Probabilidad"),(Z60-(+Z60*T61)),IF(AND(Q60="Impacto",Q61="Probabilidad"),(Z59-(+Z59*T61)),IF(Q61="Impacto",Z60,""))),"")</f>
        <v/>
      </c>
      <c r="Y61" s="131" t="str">
        <f t="shared" si="1"/>
        <v/>
      </c>
      <c r="Z61" s="132" t="str">
        <f t="shared" si="64"/>
        <v/>
      </c>
      <c r="AA61" s="131" t="str">
        <f t="shared" si="3"/>
        <v/>
      </c>
      <c r="AB61" s="140" t="str">
        <f>IFERROR(IF(AND(Q60="Impacto",Q61="Impacto"),(AB60-(+AB60*T61)),IF(AND(Q60="Probabilidad",Q61="Impacto"),(AB59-(+AB59*T61)),IF(Q61="Probabilidad",AB60,""))),"")</f>
        <v/>
      </c>
      <c r="AC61" s="133" t="str">
        <f t="shared" si="65"/>
        <v/>
      </c>
      <c r="AD61" s="134"/>
      <c r="AE61" s="135"/>
      <c r="AF61" s="136"/>
      <c r="AG61" s="137"/>
      <c r="AH61" s="137"/>
      <c r="AI61" s="135"/>
      <c r="AJ61" s="136"/>
    </row>
    <row r="62" spans="1:68" ht="35.25" customHeight="1" x14ac:dyDescent="0.35">
      <c r="A62" s="210"/>
      <c r="B62" s="213"/>
      <c r="C62" s="213"/>
      <c r="D62" s="213"/>
      <c r="E62" s="216"/>
      <c r="F62" s="213"/>
      <c r="G62" s="219"/>
      <c r="H62" s="222"/>
      <c r="I62" s="204"/>
      <c r="J62" s="225"/>
      <c r="K62" s="204">
        <f ca="1">IF(NOT(ISERROR(MATCH(J62,_xlfn.ANCHORARRAY(E73),0))),I75&amp;"Por favor no seleccionar los criterios de impacto",J62)</f>
        <v>0</v>
      </c>
      <c r="L62" s="222"/>
      <c r="M62" s="204"/>
      <c r="N62" s="207"/>
      <c r="O62" s="125">
        <v>4</v>
      </c>
      <c r="P62" s="126"/>
      <c r="Q62" s="127" t="str">
        <f t="shared" ref="Q62:Q64" si="66">IF(OR(R62="Preventivo",R62="Detectivo"),"Probabilidad",IF(R62="Correctivo","Impacto",""))</f>
        <v/>
      </c>
      <c r="R62" s="128"/>
      <c r="S62" s="128"/>
      <c r="T62" s="129" t="str">
        <f t="shared" si="63"/>
        <v/>
      </c>
      <c r="U62" s="128"/>
      <c r="V62" s="128"/>
      <c r="W62" s="128"/>
      <c r="X62" s="130" t="str">
        <f t="shared" ref="X62:X64" si="67">IFERROR(IF(AND(Q61="Probabilidad",Q62="Probabilidad"),(Z61-(+Z61*T62)),IF(AND(Q61="Impacto",Q62="Probabilidad"),(Z60-(+Z60*T62)),IF(Q62="Impacto",Z61,""))),"")</f>
        <v/>
      </c>
      <c r="Y62" s="131" t="str">
        <f t="shared" si="1"/>
        <v/>
      </c>
      <c r="Z62" s="132" t="str">
        <f t="shared" si="64"/>
        <v/>
      </c>
      <c r="AA62" s="131" t="str">
        <f t="shared" si="3"/>
        <v/>
      </c>
      <c r="AB62" s="140" t="str">
        <f t="shared" ref="AB62:AB64" si="68">IFERROR(IF(AND(Q61="Impacto",Q62="Impacto"),(AB61-(+AB61*T62)),IF(AND(Q61="Probabilidad",Q62="Impacto"),(AB60-(+AB60*T62)),IF(Q62="Probabilidad",AB61,""))),"")</f>
        <v/>
      </c>
      <c r="AC62" s="133"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row>
    <row r="63" spans="1:68" ht="35.25" customHeight="1" x14ac:dyDescent="0.35">
      <c r="A63" s="210"/>
      <c r="B63" s="213"/>
      <c r="C63" s="213"/>
      <c r="D63" s="213"/>
      <c r="E63" s="216"/>
      <c r="F63" s="213"/>
      <c r="G63" s="219"/>
      <c r="H63" s="222"/>
      <c r="I63" s="204"/>
      <c r="J63" s="225"/>
      <c r="K63" s="204">
        <f ca="1">IF(NOT(ISERROR(MATCH(J63,_xlfn.ANCHORARRAY(E74),0))),I76&amp;"Por favor no seleccionar los criterios de impacto",J63)</f>
        <v>0</v>
      </c>
      <c r="L63" s="222"/>
      <c r="M63" s="204"/>
      <c r="N63" s="207"/>
      <c r="O63" s="125">
        <v>5</v>
      </c>
      <c r="P63" s="126"/>
      <c r="Q63" s="127" t="str">
        <f t="shared" si="66"/>
        <v/>
      </c>
      <c r="R63" s="128"/>
      <c r="S63" s="128"/>
      <c r="T63" s="129" t="str">
        <f t="shared" si="63"/>
        <v/>
      </c>
      <c r="U63" s="128"/>
      <c r="V63" s="128"/>
      <c r="W63" s="128"/>
      <c r="X63" s="130" t="str">
        <f t="shared" si="67"/>
        <v/>
      </c>
      <c r="Y63" s="131" t="str">
        <f t="shared" si="1"/>
        <v/>
      </c>
      <c r="Z63" s="132" t="str">
        <f t="shared" si="64"/>
        <v/>
      </c>
      <c r="AA63" s="131" t="str">
        <f t="shared" si="3"/>
        <v/>
      </c>
      <c r="AB63" s="140" t="str">
        <f t="shared" si="68"/>
        <v/>
      </c>
      <c r="AC63" s="133" t="str">
        <f t="shared" ref="AC63:AC64" si="69">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34"/>
      <c r="AE63" s="135"/>
      <c r="AF63" s="136"/>
      <c r="AG63" s="137"/>
      <c r="AH63" s="137"/>
      <c r="AI63" s="135"/>
      <c r="AJ63" s="136"/>
    </row>
    <row r="64" spans="1:68" ht="35.25" customHeight="1" x14ac:dyDescent="0.35">
      <c r="A64" s="211"/>
      <c r="B64" s="214"/>
      <c r="C64" s="214"/>
      <c r="D64" s="214"/>
      <c r="E64" s="217"/>
      <c r="F64" s="214"/>
      <c r="G64" s="220"/>
      <c r="H64" s="223"/>
      <c r="I64" s="205"/>
      <c r="J64" s="226"/>
      <c r="K64" s="205">
        <f ca="1">IF(NOT(ISERROR(MATCH(J64,_xlfn.ANCHORARRAY(E75),0))),I77&amp;"Por favor no seleccionar los criterios de impacto",J64)</f>
        <v>0</v>
      </c>
      <c r="L64" s="223"/>
      <c r="M64" s="205"/>
      <c r="N64" s="208"/>
      <c r="O64" s="125">
        <v>6</v>
      </c>
      <c r="P64" s="126"/>
      <c r="Q64" s="127" t="str">
        <f t="shared" si="66"/>
        <v/>
      </c>
      <c r="R64" s="128"/>
      <c r="S64" s="128"/>
      <c r="T64" s="129" t="str">
        <f t="shared" si="63"/>
        <v/>
      </c>
      <c r="U64" s="128"/>
      <c r="V64" s="128"/>
      <c r="W64" s="128"/>
      <c r="X64" s="130" t="str">
        <f t="shared" si="67"/>
        <v/>
      </c>
      <c r="Y64" s="131" t="str">
        <f t="shared" si="1"/>
        <v/>
      </c>
      <c r="Z64" s="132" t="str">
        <f t="shared" si="64"/>
        <v/>
      </c>
      <c r="AA64" s="131" t="str">
        <f t="shared" si="3"/>
        <v/>
      </c>
      <c r="AB64" s="140" t="str">
        <f t="shared" si="68"/>
        <v/>
      </c>
      <c r="AC64" s="133" t="str">
        <f t="shared" si="69"/>
        <v/>
      </c>
      <c r="AD64" s="134"/>
      <c r="AE64" s="135"/>
      <c r="AF64" s="136"/>
      <c r="AG64" s="137"/>
      <c r="AH64" s="137"/>
      <c r="AI64" s="135"/>
      <c r="AJ64" s="136"/>
    </row>
    <row r="65" spans="1:36" ht="49.5" customHeight="1" x14ac:dyDescent="0.35">
      <c r="A65" s="6"/>
      <c r="B65" s="200" t="s">
        <v>131</v>
      </c>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2"/>
    </row>
    <row r="67" spans="1:36" x14ac:dyDescent="0.35">
      <c r="A67" s="1"/>
      <c r="B67" s="24" t="s">
        <v>143</v>
      </c>
      <c r="C67" s="1"/>
      <c r="D67" s="1"/>
      <c r="F67" s="1"/>
    </row>
  </sheetData>
  <dataConsolidate/>
  <mergeCells count="171">
    <mergeCell ref="C5:Q5"/>
    <mergeCell ref="AA8:AA9"/>
    <mergeCell ref="Y8:Y9"/>
    <mergeCell ref="Z8:Z9"/>
    <mergeCell ref="G8:G9"/>
    <mergeCell ref="H8:H9"/>
    <mergeCell ref="I8:I9"/>
    <mergeCell ref="L8:L9"/>
    <mergeCell ref="M8:M9"/>
    <mergeCell ref="J8:J9"/>
    <mergeCell ref="K8:K9"/>
    <mergeCell ref="Q8:Q9"/>
    <mergeCell ref="R8:W8"/>
    <mergeCell ref="D11:D16"/>
    <mergeCell ref="E11:E16"/>
    <mergeCell ref="AE8:AE9"/>
    <mergeCell ref="K11:K16"/>
    <mergeCell ref="L11:L16"/>
    <mergeCell ref="M11:M16"/>
    <mergeCell ref="N11:N16"/>
    <mergeCell ref="AJ8:AJ9"/>
    <mergeCell ref="AI8:AI9"/>
    <mergeCell ref="AH8:AH9"/>
    <mergeCell ref="AG8:AG9"/>
    <mergeCell ref="AF8:AF9"/>
    <mergeCell ref="A4:B4"/>
    <mergeCell ref="A5:B5"/>
    <mergeCell ref="A6:B6"/>
    <mergeCell ref="A8:A9"/>
    <mergeCell ref="F8:F9"/>
    <mergeCell ref="E8:E9"/>
    <mergeCell ref="D8:D9"/>
    <mergeCell ref="C8:C9"/>
    <mergeCell ref="AD8:AD9"/>
    <mergeCell ref="C6:N6"/>
    <mergeCell ref="O8:O9"/>
    <mergeCell ref="AC8:AC9"/>
    <mergeCell ref="AB8:AB9"/>
    <mergeCell ref="X8:X9"/>
    <mergeCell ref="P8:P9"/>
    <mergeCell ref="C4:N4"/>
    <mergeCell ref="O4:Q4"/>
    <mergeCell ref="B8:B9"/>
    <mergeCell ref="N8:N9"/>
    <mergeCell ref="F11:F16"/>
    <mergeCell ref="G11:G16"/>
    <mergeCell ref="H11:H16"/>
    <mergeCell ref="I11:I16"/>
    <mergeCell ref="J11:J16"/>
    <mergeCell ref="A11:A16"/>
    <mergeCell ref="B11:B16"/>
    <mergeCell ref="C11:C16"/>
    <mergeCell ref="A17:A22"/>
    <mergeCell ref="B17:B22"/>
    <mergeCell ref="C17:C22"/>
    <mergeCell ref="D17:D22"/>
    <mergeCell ref="E17:E22"/>
    <mergeCell ref="F17:F22"/>
    <mergeCell ref="G17:G22"/>
    <mergeCell ref="H17:H22"/>
    <mergeCell ref="I17:I22"/>
    <mergeCell ref="M17:M22"/>
    <mergeCell ref="N17:N22"/>
    <mergeCell ref="A23:A28"/>
    <mergeCell ref="B23:B28"/>
    <mergeCell ref="C23:C28"/>
    <mergeCell ref="D23:D28"/>
    <mergeCell ref="E23:E28"/>
    <mergeCell ref="F23:F28"/>
    <mergeCell ref="G23:G28"/>
    <mergeCell ref="H23:H28"/>
    <mergeCell ref="I23:I28"/>
    <mergeCell ref="J23:J28"/>
    <mergeCell ref="K23:K28"/>
    <mergeCell ref="L23:L28"/>
    <mergeCell ref="M23:M28"/>
    <mergeCell ref="N23:N28"/>
    <mergeCell ref="J17:J22"/>
    <mergeCell ref="K17:K22"/>
    <mergeCell ref="L17:L22"/>
    <mergeCell ref="M29:M34"/>
    <mergeCell ref="N29:N34"/>
    <mergeCell ref="M35:M40"/>
    <mergeCell ref="N35:N40"/>
    <mergeCell ref="J41:J46"/>
    <mergeCell ref="K41:K46"/>
    <mergeCell ref="L41:L46"/>
    <mergeCell ref="A29:A34"/>
    <mergeCell ref="B29:B34"/>
    <mergeCell ref="C29:C34"/>
    <mergeCell ref="A35:A40"/>
    <mergeCell ref="B35:B40"/>
    <mergeCell ref="C35:C40"/>
    <mergeCell ref="D35:D40"/>
    <mergeCell ref="E35:E40"/>
    <mergeCell ref="F35:F40"/>
    <mergeCell ref="D29:D34"/>
    <mergeCell ref="E29:E34"/>
    <mergeCell ref="J35:J40"/>
    <mergeCell ref="K35:K40"/>
    <mergeCell ref="L35:L40"/>
    <mergeCell ref="F29:F34"/>
    <mergeCell ref="G29:G34"/>
    <mergeCell ref="H29:H34"/>
    <mergeCell ref="I29:I34"/>
    <mergeCell ref="J29:J34"/>
    <mergeCell ref="G35:G40"/>
    <mergeCell ref="H35:H40"/>
    <mergeCell ref="I35:I40"/>
    <mergeCell ref="K29:K34"/>
    <mergeCell ref="L29:L34"/>
    <mergeCell ref="A47:A52"/>
    <mergeCell ref="B47:B52"/>
    <mergeCell ref="C47:C52"/>
    <mergeCell ref="D47:D52"/>
    <mergeCell ref="E47:E52"/>
    <mergeCell ref="A41:A46"/>
    <mergeCell ref="B41:B46"/>
    <mergeCell ref="C41:C46"/>
    <mergeCell ref="D41:D46"/>
    <mergeCell ref="E41:E46"/>
    <mergeCell ref="M41:M46"/>
    <mergeCell ref="N41:N46"/>
    <mergeCell ref="F47:F52"/>
    <mergeCell ref="G47:G52"/>
    <mergeCell ref="H47:H52"/>
    <mergeCell ref="I47:I52"/>
    <mergeCell ref="J47:J52"/>
    <mergeCell ref="F41:F46"/>
    <mergeCell ref="G41:G46"/>
    <mergeCell ref="H41:H46"/>
    <mergeCell ref="I41:I46"/>
    <mergeCell ref="K47:K52"/>
    <mergeCell ref="L47:L52"/>
    <mergeCell ref="M47:M52"/>
    <mergeCell ref="N47:N52"/>
    <mergeCell ref="K53:K58"/>
    <mergeCell ref="L53:L58"/>
    <mergeCell ref="A53:A58"/>
    <mergeCell ref="B53:B58"/>
    <mergeCell ref="C53:C58"/>
    <mergeCell ref="D53:D58"/>
    <mergeCell ref="E53:E58"/>
    <mergeCell ref="F53:F58"/>
    <mergeCell ref="G53:G58"/>
    <mergeCell ref="H53:H58"/>
    <mergeCell ref="I53:I58"/>
    <mergeCell ref="A1:AJ2"/>
    <mergeCell ref="A7:G7"/>
    <mergeCell ref="H7:N7"/>
    <mergeCell ref="O7:W7"/>
    <mergeCell ref="X7:AD7"/>
    <mergeCell ref="AE7:AJ7"/>
    <mergeCell ref="B65:AJ65"/>
    <mergeCell ref="M53:M58"/>
    <mergeCell ref="N53:N58"/>
    <mergeCell ref="A59:A64"/>
    <mergeCell ref="B59:B64"/>
    <mergeCell ref="C59:C64"/>
    <mergeCell ref="D59:D64"/>
    <mergeCell ref="E59:E64"/>
    <mergeCell ref="F59:F64"/>
    <mergeCell ref="G59:G64"/>
    <mergeCell ref="H59:H64"/>
    <mergeCell ref="I59:I64"/>
    <mergeCell ref="J59:J64"/>
    <mergeCell ref="K59:K64"/>
    <mergeCell ref="L59:L64"/>
    <mergeCell ref="M59:M64"/>
    <mergeCell ref="N59:N64"/>
    <mergeCell ref="J53:J58"/>
  </mergeCells>
  <conditionalFormatting sqref="H11">
    <cfRule type="cellIs" dxfId="239" priority="324" operator="equal">
      <formula>"Muy Alta"</formula>
    </cfRule>
    <cfRule type="cellIs" dxfId="238" priority="325" operator="equal">
      <formula>"Alta"</formula>
    </cfRule>
    <cfRule type="cellIs" dxfId="237" priority="326" operator="equal">
      <formula>"Media"</formula>
    </cfRule>
    <cfRule type="cellIs" dxfId="236" priority="327" operator="equal">
      <formula>"Baja"</formula>
    </cfRule>
    <cfRule type="cellIs" dxfId="235" priority="328" operator="equal">
      <formula>"Muy Baja"</formula>
    </cfRule>
  </conditionalFormatting>
  <conditionalFormatting sqref="L10:L11 L17 L23 L29 L35 L41 L47 L53 L59">
    <cfRule type="cellIs" dxfId="234" priority="319" operator="equal">
      <formula>"Catastrófico"</formula>
    </cfRule>
    <cfRule type="cellIs" dxfId="233" priority="320" operator="equal">
      <formula>"Mayor"</formula>
    </cfRule>
    <cfRule type="cellIs" dxfId="232" priority="321" operator="equal">
      <formula>"Moderado"</formula>
    </cfRule>
    <cfRule type="cellIs" dxfId="231" priority="322" operator="equal">
      <formula>"Menor"</formula>
    </cfRule>
    <cfRule type="cellIs" dxfId="230" priority="323" operator="equal">
      <formula>"Leve"</formula>
    </cfRule>
  </conditionalFormatting>
  <conditionalFormatting sqref="N10">
    <cfRule type="cellIs" dxfId="229" priority="315" operator="equal">
      <formula>"Extremo"</formula>
    </cfRule>
    <cfRule type="cellIs" dxfId="228" priority="316" operator="equal">
      <formula>"Alto"</formula>
    </cfRule>
    <cfRule type="cellIs" dxfId="227" priority="317" operator="equal">
      <formula>"Moderado"</formula>
    </cfRule>
    <cfRule type="cellIs" dxfId="226" priority="318" operator="equal">
      <formula>"Bajo"</formula>
    </cfRule>
  </conditionalFormatting>
  <conditionalFormatting sqref="Y10">
    <cfRule type="cellIs" dxfId="225" priority="310" operator="equal">
      <formula>"Muy Alta"</formula>
    </cfRule>
    <cfRule type="cellIs" dxfId="224" priority="311" operator="equal">
      <formula>"Alta"</formula>
    </cfRule>
    <cfRule type="cellIs" dxfId="223" priority="312" operator="equal">
      <formula>"Media"</formula>
    </cfRule>
    <cfRule type="cellIs" dxfId="222" priority="313" operator="equal">
      <formula>"Baja"</formula>
    </cfRule>
    <cfRule type="cellIs" dxfId="221" priority="314" operator="equal">
      <formula>"Muy Baja"</formula>
    </cfRule>
  </conditionalFormatting>
  <conditionalFormatting sqref="AA10">
    <cfRule type="cellIs" dxfId="220" priority="305" operator="equal">
      <formula>"Catastrófico"</formula>
    </cfRule>
    <cfRule type="cellIs" dxfId="219" priority="306" operator="equal">
      <formula>"Mayor"</formula>
    </cfRule>
    <cfRule type="cellIs" dxfId="218" priority="307" operator="equal">
      <formula>"Moderado"</formula>
    </cfRule>
    <cfRule type="cellIs" dxfId="217" priority="308" operator="equal">
      <formula>"Menor"</formula>
    </cfRule>
    <cfRule type="cellIs" dxfId="216" priority="309" operator="equal">
      <formula>"Leve"</formula>
    </cfRule>
  </conditionalFormatting>
  <conditionalFormatting sqref="AC10">
    <cfRule type="cellIs" dxfId="215" priority="301" operator="equal">
      <formula>"Extremo"</formula>
    </cfRule>
    <cfRule type="cellIs" dxfId="214" priority="302" operator="equal">
      <formula>"Alto"</formula>
    </cfRule>
    <cfRule type="cellIs" dxfId="213" priority="303" operator="equal">
      <formula>"Moderado"</formula>
    </cfRule>
    <cfRule type="cellIs" dxfId="212" priority="304" operator="equal">
      <formula>"Bajo"</formula>
    </cfRule>
  </conditionalFormatting>
  <conditionalFormatting sqref="H53">
    <cfRule type="cellIs" dxfId="211" priority="58" operator="equal">
      <formula>"Muy Alta"</formula>
    </cfRule>
    <cfRule type="cellIs" dxfId="210" priority="59" operator="equal">
      <formula>"Alta"</formula>
    </cfRule>
    <cfRule type="cellIs" dxfId="209" priority="60" operator="equal">
      <formula>"Media"</formula>
    </cfRule>
    <cfRule type="cellIs" dxfId="208" priority="61" operator="equal">
      <formula>"Baja"</formula>
    </cfRule>
    <cfRule type="cellIs" dxfId="207" priority="62" operator="equal">
      <formula>"Muy Baja"</formula>
    </cfRule>
  </conditionalFormatting>
  <conditionalFormatting sqref="N11">
    <cfRule type="cellIs" dxfId="206" priority="245" operator="equal">
      <formula>"Extremo"</formula>
    </cfRule>
    <cfRule type="cellIs" dxfId="205" priority="246" operator="equal">
      <formula>"Alto"</formula>
    </cfRule>
    <cfRule type="cellIs" dxfId="204" priority="247" operator="equal">
      <formula>"Moderado"</formula>
    </cfRule>
    <cfRule type="cellIs" dxfId="203" priority="248" operator="equal">
      <formula>"Bajo"</formula>
    </cfRule>
  </conditionalFormatting>
  <conditionalFormatting sqref="Y11:Y16">
    <cfRule type="cellIs" dxfId="202" priority="240" operator="equal">
      <formula>"Muy Alta"</formula>
    </cfRule>
    <cfRule type="cellIs" dxfId="201" priority="241" operator="equal">
      <formula>"Alta"</formula>
    </cfRule>
    <cfRule type="cellIs" dxfId="200" priority="242" operator="equal">
      <formula>"Media"</formula>
    </cfRule>
    <cfRule type="cellIs" dxfId="199" priority="243" operator="equal">
      <formula>"Baja"</formula>
    </cfRule>
    <cfRule type="cellIs" dxfId="198" priority="244" operator="equal">
      <formula>"Muy Baja"</formula>
    </cfRule>
  </conditionalFormatting>
  <conditionalFormatting sqref="AA11:AA16">
    <cfRule type="cellIs" dxfId="197" priority="235" operator="equal">
      <formula>"Catastrófico"</formula>
    </cfRule>
    <cfRule type="cellIs" dxfId="196" priority="236" operator="equal">
      <formula>"Mayor"</formula>
    </cfRule>
    <cfRule type="cellIs" dxfId="195" priority="237" operator="equal">
      <formula>"Moderado"</formula>
    </cfRule>
    <cfRule type="cellIs" dxfId="194" priority="238" operator="equal">
      <formula>"Menor"</formula>
    </cfRule>
    <cfRule type="cellIs" dxfId="193" priority="239" operator="equal">
      <formula>"Leve"</formula>
    </cfRule>
  </conditionalFormatting>
  <conditionalFormatting sqref="AC11:AC16">
    <cfRule type="cellIs" dxfId="192" priority="231" operator="equal">
      <formula>"Extremo"</formula>
    </cfRule>
    <cfRule type="cellIs" dxfId="191" priority="232" operator="equal">
      <formula>"Alto"</formula>
    </cfRule>
    <cfRule type="cellIs" dxfId="190" priority="233" operator="equal">
      <formula>"Moderado"</formula>
    </cfRule>
    <cfRule type="cellIs" dxfId="189" priority="234" operator="equal">
      <formula>"Bajo"</formula>
    </cfRule>
  </conditionalFormatting>
  <conditionalFormatting sqref="H17">
    <cfRule type="cellIs" dxfId="188" priority="226" operator="equal">
      <formula>"Muy Alta"</formula>
    </cfRule>
    <cfRule type="cellIs" dxfId="187" priority="227" operator="equal">
      <formula>"Alta"</formula>
    </cfRule>
    <cfRule type="cellIs" dxfId="186" priority="228" operator="equal">
      <formula>"Media"</formula>
    </cfRule>
    <cfRule type="cellIs" dxfId="185" priority="229" operator="equal">
      <formula>"Baja"</formula>
    </cfRule>
    <cfRule type="cellIs" dxfId="184" priority="230" operator="equal">
      <formula>"Muy Baja"</formula>
    </cfRule>
  </conditionalFormatting>
  <conditionalFormatting sqref="N17">
    <cfRule type="cellIs" dxfId="183" priority="217" operator="equal">
      <formula>"Extremo"</formula>
    </cfRule>
    <cfRule type="cellIs" dxfId="182" priority="218" operator="equal">
      <formula>"Alto"</formula>
    </cfRule>
    <cfRule type="cellIs" dxfId="181" priority="219" operator="equal">
      <formula>"Moderado"</formula>
    </cfRule>
    <cfRule type="cellIs" dxfId="180" priority="220" operator="equal">
      <formula>"Bajo"</formula>
    </cfRule>
  </conditionalFormatting>
  <conditionalFormatting sqref="Y17:Y22">
    <cfRule type="cellIs" dxfId="179" priority="212" operator="equal">
      <formula>"Muy Alta"</formula>
    </cfRule>
    <cfRule type="cellIs" dxfId="178" priority="213" operator="equal">
      <formula>"Alta"</formula>
    </cfRule>
    <cfRule type="cellIs" dxfId="177" priority="214" operator="equal">
      <formula>"Media"</formula>
    </cfRule>
    <cfRule type="cellIs" dxfId="176" priority="215" operator="equal">
      <formula>"Baja"</formula>
    </cfRule>
    <cfRule type="cellIs" dxfId="175" priority="216" operator="equal">
      <formula>"Muy Baja"</formula>
    </cfRule>
  </conditionalFormatting>
  <conditionalFormatting sqref="AA17:AA22">
    <cfRule type="cellIs" dxfId="174" priority="207" operator="equal">
      <formula>"Catastrófico"</formula>
    </cfRule>
    <cfRule type="cellIs" dxfId="173" priority="208" operator="equal">
      <formula>"Mayor"</formula>
    </cfRule>
    <cfRule type="cellIs" dxfId="172" priority="209" operator="equal">
      <formula>"Moderado"</formula>
    </cfRule>
    <cfRule type="cellIs" dxfId="171" priority="210" operator="equal">
      <formula>"Menor"</formula>
    </cfRule>
    <cfRule type="cellIs" dxfId="170" priority="211" operator="equal">
      <formula>"Leve"</formula>
    </cfRule>
  </conditionalFormatting>
  <conditionalFormatting sqref="AC17:AC22">
    <cfRule type="cellIs" dxfId="169" priority="203" operator="equal">
      <formula>"Extremo"</formula>
    </cfRule>
    <cfRule type="cellIs" dxfId="168" priority="204" operator="equal">
      <formula>"Alto"</formula>
    </cfRule>
    <cfRule type="cellIs" dxfId="167" priority="205" operator="equal">
      <formula>"Moderado"</formula>
    </cfRule>
    <cfRule type="cellIs" dxfId="166" priority="206" operator="equal">
      <formula>"Bajo"</formula>
    </cfRule>
  </conditionalFormatting>
  <conditionalFormatting sqref="H23">
    <cfRule type="cellIs" dxfId="165" priority="198" operator="equal">
      <formula>"Muy Alta"</formula>
    </cfRule>
    <cfRule type="cellIs" dxfId="164" priority="199" operator="equal">
      <formula>"Alta"</formula>
    </cfRule>
    <cfRule type="cellIs" dxfId="163" priority="200" operator="equal">
      <formula>"Media"</formula>
    </cfRule>
    <cfRule type="cellIs" dxfId="162" priority="201" operator="equal">
      <formula>"Baja"</formula>
    </cfRule>
    <cfRule type="cellIs" dxfId="161" priority="202" operator="equal">
      <formula>"Muy Baja"</formula>
    </cfRule>
  </conditionalFormatting>
  <conditionalFormatting sqref="N23">
    <cfRule type="cellIs" dxfId="160" priority="189" operator="equal">
      <formula>"Extremo"</formula>
    </cfRule>
    <cfRule type="cellIs" dxfId="159" priority="190" operator="equal">
      <formula>"Alto"</formula>
    </cfRule>
    <cfRule type="cellIs" dxfId="158" priority="191" operator="equal">
      <formula>"Moderado"</formula>
    </cfRule>
    <cfRule type="cellIs" dxfId="157" priority="192" operator="equal">
      <formula>"Bajo"</formula>
    </cfRule>
  </conditionalFormatting>
  <conditionalFormatting sqref="Y23:Y28">
    <cfRule type="cellIs" dxfId="156" priority="184" operator="equal">
      <formula>"Muy Alta"</formula>
    </cfRule>
    <cfRule type="cellIs" dxfId="155" priority="185" operator="equal">
      <formula>"Alta"</formula>
    </cfRule>
    <cfRule type="cellIs" dxfId="154" priority="186" operator="equal">
      <formula>"Media"</formula>
    </cfRule>
    <cfRule type="cellIs" dxfId="153" priority="187" operator="equal">
      <formula>"Baja"</formula>
    </cfRule>
    <cfRule type="cellIs" dxfId="152" priority="188" operator="equal">
      <formula>"Muy Baja"</formula>
    </cfRule>
  </conditionalFormatting>
  <conditionalFormatting sqref="AA23:AA28">
    <cfRule type="cellIs" dxfId="151" priority="179" operator="equal">
      <formula>"Catastrófico"</formula>
    </cfRule>
    <cfRule type="cellIs" dxfId="150" priority="180" operator="equal">
      <formula>"Mayor"</formula>
    </cfRule>
    <cfRule type="cellIs" dxfId="149" priority="181" operator="equal">
      <formula>"Moderado"</formula>
    </cfRule>
    <cfRule type="cellIs" dxfId="148" priority="182" operator="equal">
      <formula>"Menor"</formula>
    </cfRule>
    <cfRule type="cellIs" dxfId="147" priority="183" operator="equal">
      <formula>"Leve"</formula>
    </cfRule>
  </conditionalFormatting>
  <conditionalFormatting sqref="AC23:AC28">
    <cfRule type="cellIs" dxfId="146" priority="175" operator="equal">
      <formula>"Extremo"</formula>
    </cfRule>
    <cfRule type="cellIs" dxfId="145" priority="176" operator="equal">
      <formula>"Alto"</formula>
    </cfRule>
    <cfRule type="cellIs" dxfId="144" priority="177" operator="equal">
      <formula>"Moderado"</formula>
    </cfRule>
    <cfRule type="cellIs" dxfId="143" priority="178" operator="equal">
      <formula>"Bajo"</formula>
    </cfRule>
  </conditionalFormatting>
  <conditionalFormatting sqref="H29">
    <cfRule type="cellIs" dxfId="142" priority="170" operator="equal">
      <formula>"Muy Alta"</formula>
    </cfRule>
    <cfRule type="cellIs" dxfId="141" priority="171" operator="equal">
      <formula>"Alta"</formula>
    </cfRule>
    <cfRule type="cellIs" dxfId="140" priority="172" operator="equal">
      <formula>"Media"</formula>
    </cfRule>
    <cfRule type="cellIs" dxfId="139" priority="173" operator="equal">
      <formula>"Baja"</formula>
    </cfRule>
    <cfRule type="cellIs" dxfId="138" priority="174" operator="equal">
      <formula>"Muy Baja"</formula>
    </cfRule>
  </conditionalFormatting>
  <conditionalFormatting sqref="N29">
    <cfRule type="cellIs" dxfId="137" priority="161" operator="equal">
      <formula>"Extremo"</formula>
    </cfRule>
    <cfRule type="cellIs" dxfId="136" priority="162" operator="equal">
      <formula>"Alto"</formula>
    </cfRule>
    <cfRule type="cellIs" dxfId="135" priority="163" operator="equal">
      <formula>"Moderado"</formula>
    </cfRule>
    <cfRule type="cellIs" dxfId="134" priority="164" operator="equal">
      <formula>"Bajo"</formula>
    </cfRule>
  </conditionalFormatting>
  <conditionalFormatting sqref="Y29:Y34">
    <cfRule type="cellIs" dxfId="133" priority="156" operator="equal">
      <formula>"Muy Alta"</formula>
    </cfRule>
    <cfRule type="cellIs" dxfId="132" priority="157" operator="equal">
      <formula>"Alta"</formula>
    </cfRule>
    <cfRule type="cellIs" dxfId="131" priority="158" operator="equal">
      <formula>"Media"</formula>
    </cfRule>
    <cfRule type="cellIs" dxfId="130" priority="159" operator="equal">
      <formula>"Baja"</formula>
    </cfRule>
    <cfRule type="cellIs" dxfId="129" priority="160" operator="equal">
      <formula>"Muy Baja"</formula>
    </cfRule>
  </conditionalFormatting>
  <conditionalFormatting sqref="AA29:AA34">
    <cfRule type="cellIs" dxfId="128" priority="151" operator="equal">
      <formula>"Catastrófico"</formula>
    </cfRule>
    <cfRule type="cellIs" dxfId="127" priority="152" operator="equal">
      <formula>"Mayor"</formula>
    </cfRule>
    <cfRule type="cellIs" dxfId="126" priority="153" operator="equal">
      <formula>"Moderado"</formula>
    </cfRule>
    <cfRule type="cellIs" dxfId="125" priority="154" operator="equal">
      <formula>"Menor"</formula>
    </cfRule>
    <cfRule type="cellIs" dxfId="124" priority="155" operator="equal">
      <formula>"Leve"</formula>
    </cfRule>
  </conditionalFormatting>
  <conditionalFormatting sqref="AC29:AC34">
    <cfRule type="cellIs" dxfId="123" priority="147" operator="equal">
      <formula>"Extremo"</formula>
    </cfRule>
    <cfRule type="cellIs" dxfId="122" priority="148" operator="equal">
      <formula>"Alto"</formula>
    </cfRule>
    <cfRule type="cellIs" dxfId="121" priority="149" operator="equal">
      <formula>"Moderado"</formula>
    </cfRule>
    <cfRule type="cellIs" dxfId="120" priority="150" operator="equal">
      <formula>"Bajo"</formula>
    </cfRule>
  </conditionalFormatting>
  <conditionalFormatting sqref="H35">
    <cfRule type="cellIs" dxfId="119" priority="142" operator="equal">
      <formula>"Muy Alta"</formula>
    </cfRule>
    <cfRule type="cellIs" dxfId="118" priority="143" operator="equal">
      <formula>"Alta"</formula>
    </cfRule>
    <cfRule type="cellIs" dxfId="117" priority="144" operator="equal">
      <formula>"Media"</formula>
    </cfRule>
    <cfRule type="cellIs" dxfId="116" priority="145" operator="equal">
      <formula>"Baja"</formula>
    </cfRule>
    <cfRule type="cellIs" dxfId="115" priority="146" operator="equal">
      <formula>"Muy Baja"</formula>
    </cfRule>
  </conditionalFormatting>
  <conditionalFormatting sqref="N35">
    <cfRule type="cellIs" dxfId="114" priority="133" operator="equal">
      <formula>"Extremo"</formula>
    </cfRule>
    <cfRule type="cellIs" dxfId="113" priority="134" operator="equal">
      <formula>"Alto"</formula>
    </cfRule>
    <cfRule type="cellIs" dxfId="112" priority="135" operator="equal">
      <formula>"Moderado"</formula>
    </cfRule>
    <cfRule type="cellIs" dxfId="111" priority="136" operator="equal">
      <formula>"Bajo"</formula>
    </cfRule>
  </conditionalFormatting>
  <conditionalFormatting sqref="Y35:Y40">
    <cfRule type="cellIs" dxfId="110" priority="128" operator="equal">
      <formula>"Muy Alta"</formula>
    </cfRule>
    <cfRule type="cellIs" dxfId="109" priority="129" operator="equal">
      <formula>"Alta"</formula>
    </cfRule>
    <cfRule type="cellIs" dxfId="108" priority="130" operator="equal">
      <formula>"Media"</formula>
    </cfRule>
    <cfRule type="cellIs" dxfId="107" priority="131" operator="equal">
      <formula>"Baja"</formula>
    </cfRule>
    <cfRule type="cellIs" dxfId="106" priority="132" operator="equal">
      <formula>"Muy Baja"</formula>
    </cfRule>
  </conditionalFormatting>
  <conditionalFormatting sqref="AA35:AA40">
    <cfRule type="cellIs" dxfId="105" priority="123" operator="equal">
      <formula>"Catastrófico"</formula>
    </cfRule>
    <cfRule type="cellIs" dxfId="104" priority="124" operator="equal">
      <formula>"Mayor"</formula>
    </cfRule>
    <cfRule type="cellIs" dxfId="103" priority="125" operator="equal">
      <formula>"Moderado"</formula>
    </cfRule>
    <cfRule type="cellIs" dxfId="102" priority="126" operator="equal">
      <formula>"Menor"</formula>
    </cfRule>
    <cfRule type="cellIs" dxfId="101" priority="127" operator="equal">
      <formula>"Leve"</formula>
    </cfRule>
  </conditionalFormatting>
  <conditionalFormatting sqref="AC35:AC40">
    <cfRule type="cellIs" dxfId="100" priority="119" operator="equal">
      <formula>"Extremo"</formula>
    </cfRule>
    <cfRule type="cellIs" dxfId="99" priority="120" operator="equal">
      <formula>"Alto"</formula>
    </cfRule>
    <cfRule type="cellIs" dxfId="98" priority="121" operator="equal">
      <formula>"Moderado"</formula>
    </cfRule>
    <cfRule type="cellIs" dxfId="97" priority="122" operator="equal">
      <formula>"Bajo"</formula>
    </cfRule>
  </conditionalFormatting>
  <conditionalFormatting sqref="H41">
    <cfRule type="cellIs" dxfId="96" priority="114" operator="equal">
      <formula>"Muy Alta"</formula>
    </cfRule>
    <cfRule type="cellIs" dxfId="95" priority="115" operator="equal">
      <formula>"Alta"</formula>
    </cfRule>
    <cfRule type="cellIs" dxfId="94" priority="116" operator="equal">
      <formula>"Media"</formula>
    </cfRule>
    <cfRule type="cellIs" dxfId="93" priority="117" operator="equal">
      <formula>"Baja"</formula>
    </cfRule>
    <cfRule type="cellIs" dxfId="92" priority="118" operator="equal">
      <formula>"Muy Baja"</formula>
    </cfRule>
  </conditionalFormatting>
  <conditionalFormatting sqref="N41">
    <cfRule type="cellIs" dxfId="91" priority="105" operator="equal">
      <formula>"Extremo"</formula>
    </cfRule>
    <cfRule type="cellIs" dxfId="90" priority="106" operator="equal">
      <formula>"Alto"</formula>
    </cfRule>
    <cfRule type="cellIs" dxfId="89" priority="107" operator="equal">
      <formula>"Moderado"</formula>
    </cfRule>
    <cfRule type="cellIs" dxfId="88" priority="108" operator="equal">
      <formula>"Bajo"</formula>
    </cfRule>
  </conditionalFormatting>
  <conditionalFormatting sqref="Y41:Y46">
    <cfRule type="cellIs" dxfId="87" priority="100" operator="equal">
      <formula>"Muy Alta"</formula>
    </cfRule>
    <cfRule type="cellIs" dxfId="86" priority="101" operator="equal">
      <formula>"Alta"</formula>
    </cfRule>
    <cfRule type="cellIs" dxfId="85" priority="102" operator="equal">
      <formula>"Media"</formula>
    </cfRule>
    <cfRule type="cellIs" dxfId="84" priority="103" operator="equal">
      <formula>"Baja"</formula>
    </cfRule>
    <cfRule type="cellIs" dxfId="83" priority="104" operator="equal">
      <formula>"Muy Baja"</formula>
    </cfRule>
  </conditionalFormatting>
  <conditionalFormatting sqref="AA41:AA46">
    <cfRule type="cellIs" dxfId="82" priority="95" operator="equal">
      <formula>"Catastrófico"</formula>
    </cfRule>
    <cfRule type="cellIs" dxfId="81" priority="96" operator="equal">
      <formula>"Mayor"</formula>
    </cfRule>
    <cfRule type="cellIs" dxfId="80" priority="97" operator="equal">
      <formula>"Moderado"</formula>
    </cfRule>
    <cfRule type="cellIs" dxfId="79" priority="98" operator="equal">
      <formula>"Menor"</formula>
    </cfRule>
    <cfRule type="cellIs" dxfId="78" priority="99" operator="equal">
      <formula>"Leve"</formula>
    </cfRule>
  </conditionalFormatting>
  <conditionalFormatting sqref="AC41:AC46">
    <cfRule type="cellIs" dxfId="77" priority="91" operator="equal">
      <formula>"Extremo"</formula>
    </cfRule>
    <cfRule type="cellIs" dxfId="76" priority="92" operator="equal">
      <formula>"Alto"</formula>
    </cfRule>
    <cfRule type="cellIs" dxfId="75" priority="93" operator="equal">
      <formula>"Moderado"</formula>
    </cfRule>
    <cfRule type="cellIs" dxfId="74" priority="94" operator="equal">
      <formula>"Bajo"</formula>
    </cfRule>
  </conditionalFormatting>
  <conditionalFormatting sqref="H47">
    <cfRule type="cellIs" dxfId="73" priority="86" operator="equal">
      <formula>"Muy Alta"</formula>
    </cfRule>
    <cfRule type="cellIs" dxfId="72" priority="87" operator="equal">
      <formula>"Alta"</formula>
    </cfRule>
    <cfRule type="cellIs" dxfId="71" priority="88" operator="equal">
      <formula>"Media"</formula>
    </cfRule>
    <cfRule type="cellIs" dxfId="70" priority="89" operator="equal">
      <formula>"Baja"</formula>
    </cfRule>
    <cfRule type="cellIs" dxfId="69" priority="90" operator="equal">
      <formula>"Muy Baja"</formula>
    </cfRule>
  </conditionalFormatting>
  <conditionalFormatting sqref="N47">
    <cfRule type="cellIs" dxfId="68" priority="77" operator="equal">
      <formula>"Extremo"</formula>
    </cfRule>
    <cfRule type="cellIs" dxfId="67" priority="78" operator="equal">
      <formula>"Alto"</formula>
    </cfRule>
    <cfRule type="cellIs" dxfId="66" priority="79" operator="equal">
      <formula>"Moderado"</formula>
    </cfRule>
    <cfRule type="cellIs" dxfId="65" priority="80" operator="equal">
      <formula>"Bajo"</formula>
    </cfRule>
  </conditionalFormatting>
  <conditionalFormatting sqref="Y47:Y52">
    <cfRule type="cellIs" dxfId="64" priority="72" operator="equal">
      <formula>"Muy Alta"</formula>
    </cfRule>
    <cfRule type="cellIs" dxfId="63" priority="73" operator="equal">
      <formula>"Alta"</formula>
    </cfRule>
    <cfRule type="cellIs" dxfId="62" priority="74" operator="equal">
      <formula>"Media"</formula>
    </cfRule>
    <cfRule type="cellIs" dxfId="61" priority="75" operator="equal">
      <formula>"Baja"</formula>
    </cfRule>
    <cfRule type="cellIs" dxfId="60" priority="76" operator="equal">
      <formula>"Muy Baja"</formula>
    </cfRule>
  </conditionalFormatting>
  <conditionalFormatting sqref="AA47:AA52">
    <cfRule type="cellIs" dxfId="59" priority="67" operator="equal">
      <formula>"Catastrófico"</formula>
    </cfRule>
    <cfRule type="cellIs" dxfId="58" priority="68" operator="equal">
      <formula>"Mayor"</formula>
    </cfRule>
    <cfRule type="cellIs" dxfId="57" priority="69" operator="equal">
      <formula>"Moderado"</formula>
    </cfRule>
    <cfRule type="cellIs" dxfId="56" priority="70" operator="equal">
      <formula>"Menor"</formula>
    </cfRule>
    <cfRule type="cellIs" dxfId="55" priority="71" operator="equal">
      <formula>"Leve"</formula>
    </cfRule>
  </conditionalFormatting>
  <conditionalFormatting sqref="AC47:AC52">
    <cfRule type="cellIs" dxfId="54" priority="63" operator="equal">
      <formula>"Extremo"</formula>
    </cfRule>
    <cfRule type="cellIs" dxfId="53" priority="64" operator="equal">
      <formula>"Alto"</formula>
    </cfRule>
    <cfRule type="cellIs" dxfId="52" priority="65" operator="equal">
      <formula>"Moderado"</formula>
    </cfRule>
    <cfRule type="cellIs" dxfId="51" priority="66" operator="equal">
      <formula>"Bajo"</formula>
    </cfRule>
  </conditionalFormatting>
  <conditionalFormatting sqref="N53">
    <cfRule type="cellIs" dxfId="50" priority="49" operator="equal">
      <formula>"Extremo"</formula>
    </cfRule>
    <cfRule type="cellIs" dxfId="49" priority="50" operator="equal">
      <formula>"Alto"</formula>
    </cfRule>
    <cfRule type="cellIs" dxfId="48" priority="51" operator="equal">
      <formula>"Moderado"</formula>
    </cfRule>
    <cfRule type="cellIs" dxfId="47" priority="52" operator="equal">
      <formula>"Bajo"</formula>
    </cfRule>
  </conditionalFormatting>
  <conditionalFormatting sqref="Y53:Y58">
    <cfRule type="cellIs" dxfId="46" priority="44" operator="equal">
      <formula>"Muy Alta"</formula>
    </cfRule>
    <cfRule type="cellIs" dxfId="45" priority="45" operator="equal">
      <formula>"Alta"</formula>
    </cfRule>
    <cfRule type="cellIs" dxfId="44" priority="46" operator="equal">
      <formula>"Media"</formula>
    </cfRule>
    <cfRule type="cellIs" dxfId="43" priority="47" operator="equal">
      <formula>"Baja"</formula>
    </cfRule>
    <cfRule type="cellIs" dxfId="42" priority="48" operator="equal">
      <formula>"Muy Baja"</formula>
    </cfRule>
  </conditionalFormatting>
  <conditionalFormatting sqref="AA53:AA58">
    <cfRule type="cellIs" dxfId="41" priority="39" operator="equal">
      <formula>"Catastrófico"</formula>
    </cfRule>
    <cfRule type="cellIs" dxfId="40" priority="40" operator="equal">
      <formula>"Mayor"</formula>
    </cfRule>
    <cfRule type="cellIs" dxfId="39" priority="41" operator="equal">
      <formula>"Moderado"</formula>
    </cfRule>
    <cfRule type="cellIs" dxfId="38" priority="42" operator="equal">
      <formula>"Menor"</formula>
    </cfRule>
    <cfRule type="cellIs" dxfId="37" priority="43" operator="equal">
      <formula>"Leve"</formula>
    </cfRule>
  </conditionalFormatting>
  <conditionalFormatting sqref="AC53:AC58">
    <cfRule type="cellIs" dxfId="36" priority="35" operator="equal">
      <formula>"Extremo"</formula>
    </cfRule>
    <cfRule type="cellIs" dxfId="35" priority="36" operator="equal">
      <formula>"Alto"</formula>
    </cfRule>
    <cfRule type="cellIs" dxfId="34" priority="37" operator="equal">
      <formula>"Moderado"</formula>
    </cfRule>
    <cfRule type="cellIs" dxfId="33" priority="38" operator="equal">
      <formula>"Bajo"</formula>
    </cfRule>
  </conditionalFormatting>
  <conditionalFormatting sqref="H59">
    <cfRule type="cellIs" dxfId="32" priority="30" operator="equal">
      <formula>"Muy Alta"</formula>
    </cfRule>
    <cfRule type="cellIs" dxfId="31" priority="31" operator="equal">
      <formula>"Alta"</formula>
    </cfRule>
    <cfRule type="cellIs" dxfId="30" priority="32" operator="equal">
      <formula>"Media"</formula>
    </cfRule>
    <cfRule type="cellIs" dxfId="29" priority="33" operator="equal">
      <formula>"Baja"</formula>
    </cfRule>
    <cfRule type="cellIs" dxfId="28" priority="34" operator="equal">
      <formula>"Muy Baja"</formula>
    </cfRule>
  </conditionalFormatting>
  <conditionalFormatting sqref="N59">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Y59:Y64">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AA59:AA64">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AC59:AC64">
    <cfRule type="cellIs" dxfId="13" priority="7" operator="equal">
      <formula>"Extremo"</formula>
    </cfRule>
    <cfRule type="cellIs" dxfId="12" priority="8" operator="equal">
      <formula>"Alto"</formula>
    </cfRule>
    <cfRule type="cellIs" dxfId="11" priority="9" operator="equal">
      <formula>"Moderado"</formula>
    </cfRule>
    <cfRule type="cellIs" dxfId="10" priority="10" operator="equal">
      <formula>"Bajo"</formula>
    </cfRule>
  </conditionalFormatting>
  <conditionalFormatting sqref="K10:K64">
    <cfRule type="containsText" dxfId="9" priority="6" operator="containsText" text="❌">
      <formula>NOT(ISERROR(SEARCH("❌",K10)))</formula>
    </cfRule>
  </conditionalFormatting>
  <conditionalFormatting sqref="H10">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AJ10:AJ12 AJ14:AJ15 AJ17:AJ18 AJ20:AJ21 AJ23:AJ24 AJ26:AJ27 AJ29:AJ30 AJ32:AJ33 AJ35:AJ36 AJ38:AJ39 AJ41:AJ42 AJ44:AJ45 AJ47:AJ48 AJ50:AJ51 AJ53:AJ54 AJ56:AJ57 AJ59:AJ60 AJ62:AJ63</xm:sqref>
        </x14:dataValidation>
        <x14:dataValidation type="list" allowBlank="1" showInputMessage="1" showErrorMessage="1">
          <x14:formula1>
            <xm:f>'Tabla Valoración controles'!$D$4:$D$6</xm:f>
          </x14:formula1>
          <xm:sqref>R10:R64</xm:sqref>
        </x14:dataValidation>
        <x14:dataValidation type="list" allowBlank="1" showInputMessage="1" showErrorMessage="1">
          <x14:formula1>
            <xm:f>'Tabla Valoración controles'!$D$7:$D$8</xm:f>
          </x14:formula1>
          <xm:sqref>S10:S64</xm:sqref>
        </x14:dataValidation>
        <x14:dataValidation type="list" allowBlank="1" showInputMessage="1" showErrorMessage="1">
          <x14:formula1>
            <xm:f>'Tabla Valoración controles'!$D$9:$D$10</xm:f>
          </x14:formula1>
          <xm:sqref>U10:U64</xm:sqref>
        </x14:dataValidation>
        <x14:dataValidation type="list" allowBlank="1" showInputMessage="1" showErrorMessage="1">
          <x14:formula1>
            <xm:f>'Tabla Valoración controles'!$D$11:$D$12</xm:f>
          </x14:formula1>
          <xm:sqref>V10:V64</xm:sqref>
        </x14:dataValidation>
        <x14:dataValidation type="list" allowBlank="1" showInputMessage="1" showErrorMessage="1">
          <x14:formula1>
            <xm:f>'Tabla Valoración controles'!$D$13:$D$14</xm:f>
          </x14:formula1>
          <xm:sqref>W10:W64</xm:sqref>
        </x14:dataValidation>
        <x14:dataValidation type="list" allowBlank="1" showInputMessage="1" showErrorMessage="1">
          <x14:formula1>
            <xm:f>'Opciones Tratamiento'!$B$13:$B$19</xm:f>
          </x14:formula1>
          <xm:sqref>F10:F64</xm:sqref>
        </x14:dataValidation>
        <x14:dataValidation type="list" allowBlank="1" showInputMessage="1" showErrorMessage="1">
          <x14:formula1>
            <xm:f>'Opciones Tratamiento'!$E$2:$E$4</xm:f>
          </x14:formula1>
          <xm:sqref>B10:B64</xm:sqref>
        </x14:dataValidation>
        <x14:dataValidation type="list" allowBlank="1" showInputMessage="1" showErrorMessage="1">
          <x14:formula1>
            <xm:f>'Opciones Tratamiento'!$B$2:$B$5</xm:f>
          </x14:formula1>
          <xm:sqref>AD10:AD64</xm:sqref>
        </x14:dataValidation>
        <x14:dataValidation type="list" allowBlank="1" showInputMessage="1" showErrorMessage="1">
          <x14:formula1>
            <xm:f>'Tabla Impacto'!$F$210:$F$221</xm:f>
          </x14:formula1>
          <xm:sqref>J10:J64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AF10:AF64</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AG10:AG64 AH10:AI10</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AH11:AH64</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AI11:AI64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4.6" x14ac:dyDescent="0.4"/>
  <cols>
    <col min="2" max="39" width="5.69140625" customWidth="1"/>
    <col min="41" max="46" width="5.69140625" customWidth="1"/>
  </cols>
  <sheetData>
    <row r="1" spans="1:99"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4">
      <c r="A2" s="84"/>
      <c r="B2" s="340" t="s">
        <v>161</v>
      </c>
      <c r="C2" s="340"/>
      <c r="D2" s="340"/>
      <c r="E2" s="340"/>
      <c r="F2" s="340"/>
      <c r="G2" s="340"/>
      <c r="H2" s="340"/>
      <c r="I2" s="340"/>
      <c r="J2" s="307" t="s">
        <v>2</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4">
      <c r="A3" s="84"/>
      <c r="B3" s="340"/>
      <c r="C3" s="340"/>
      <c r="D3" s="340"/>
      <c r="E3" s="340"/>
      <c r="F3" s="340"/>
      <c r="G3" s="340"/>
      <c r="H3" s="340"/>
      <c r="I3" s="340"/>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4">
      <c r="A4" s="84"/>
      <c r="B4" s="340"/>
      <c r="C4" s="340"/>
      <c r="D4" s="340"/>
      <c r="E4" s="340"/>
      <c r="F4" s="340"/>
      <c r="G4" s="340"/>
      <c r="H4" s="340"/>
      <c r="I4" s="340"/>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4">
      <c r="A6" s="84"/>
      <c r="B6" s="253" t="s">
        <v>4</v>
      </c>
      <c r="C6" s="253"/>
      <c r="D6" s="254"/>
      <c r="E6" s="291" t="s">
        <v>116</v>
      </c>
      <c r="F6" s="292"/>
      <c r="G6" s="292"/>
      <c r="H6" s="292"/>
      <c r="I6" s="293"/>
      <c r="J6" s="303" t="str">
        <f>IF(AND('Mapa final'!$H$10="Muy Alta",'Mapa final'!$L$10="Leve"),CONCATENATE("R",'Mapa final'!$A$10),"")</f>
        <v/>
      </c>
      <c r="K6" s="304"/>
      <c r="L6" s="304" t="str">
        <f ca="1">IF(AND('Mapa final'!$H$11="Muy Alta",'Mapa final'!$L$11="Leve"),CONCATENATE("R",'Mapa final'!$A$11),"")</f>
        <v/>
      </c>
      <c r="M6" s="304"/>
      <c r="N6" s="304" t="str">
        <f ca="1">IF(AND('Mapa final'!$H$17="Muy Alta",'Mapa final'!$L$17="Leve"),CONCATENATE("R",'Mapa final'!$A$17),"")</f>
        <v/>
      </c>
      <c r="O6" s="306"/>
      <c r="P6" s="303" t="str">
        <f>IF(AND('Mapa final'!$H$10="Muy Alta",'Mapa final'!$L$10="Menor"),CONCATENATE("R",'Mapa final'!$A$10),"")</f>
        <v/>
      </c>
      <c r="Q6" s="304"/>
      <c r="R6" s="304" t="str">
        <f ca="1">IF(AND('Mapa final'!$H$11="Muy Alta",'Mapa final'!$L$11="Menor"),CONCATENATE("R",'Mapa final'!$A$11),"")</f>
        <v/>
      </c>
      <c r="S6" s="304"/>
      <c r="T6" s="304" t="str">
        <f ca="1">IF(AND('Mapa final'!$H$17="Muy Alta",'Mapa final'!$L$17="Menor"),CONCATENATE("R",'Mapa final'!$A$17),"")</f>
        <v/>
      </c>
      <c r="U6" s="306"/>
      <c r="V6" s="303" t="str">
        <f>IF(AND('Mapa final'!$H$10="Muy Alta",'Mapa final'!$L$10="Moderado"),CONCATENATE("R",'Mapa final'!$A$10),"")</f>
        <v/>
      </c>
      <c r="W6" s="304"/>
      <c r="X6" s="304" t="str">
        <f ca="1">IF(AND('Mapa final'!$H$11="Muy Alta",'Mapa final'!$L$11="Moderado"),CONCATENATE("R",'Mapa final'!$A$11),"")</f>
        <v/>
      </c>
      <c r="Y6" s="304"/>
      <c r="Z6" s="304" t="str">
        <f ca="1">IF(AND('Mapa final'!$H$17="Muy Alta",'Mapa final'!$L$17="Moderado"),CONCATENATE("R",'Mapa final'!$A$17),"")</f>
        <v/>
      </c>
      <c r="AA6" s="306"/>
      <c r="AB6" s="303" t="str">
        <f>IF(AND('Mapa final'!$H$10="Muy Alta",'Mapa final'!$L$10="Mayor"),CONCATENATE("R",'Mapa final'!$A$10),"")</f>
        <v/>
      </c>
      <c r="AC6" s="304"/>
      <c r="AD6" s="304" t="str">
        <f ca="1">IF(AND('Mapa final'!$H$11="Muy Alta",'Mapa final'!$L$11="Mayor"),CONCATENATE("R",'Mapa final'!$A$11),"")</f>
        <v/>
      </c>
      <c r="AE6" s="304"/>
      <c r="AF6" s="304" t="str">
        <f ca="1">IF(AND('Mapa final'!$H$17="Muy Alta",'Mapa final'!$L$17="Mayor"),CONCATENATE("R",'Mapa final'!$A$17),"")</f>
        <v/>
      </c>
      <c r="AG6" s="306"/>
      <c r="AH6" s="319" t="str">
        <f>IF(AND('Mapa final'!$H$10="Muy Alta",'Mapa final'!$L$10="Catastrófico"),CONCATENATE("R",'Mapa final'!$A$10),"")</f>
        <v/>
      </c>
      <c r="AI6" s="320"/>
      <c r="AJ6" s="320" t="str">
        <f ca="1">IF(AND('Mapa final'!$H$11="Muy Alta",'Mapa final'!$L$11="Catastrófico"),CONCATENATE("R",'Mapa final'!$A$11),"")</f>
        <v/>
      </c>
      <c r="AK6" s="320"/>
      <c r="AL6" s="320" t="str">
        <f ca="1">IF(AND('Mapa final'!$H$17="Muy Alta",'Mapa final'!$L$17="Catastrófico"),CONCATENATE("R",'Mapa final'!$A$17),"")</f>
        <v/>
      </c>
      <c r="AM6" s="321"/>
      <c r="AO6" s="255" t="s">
        <v>79</v>
      </c>
      <c r="AP6" s="256"/>
      <c r="AQ6" s="256"/>
      <c r="AR6" s="256"/>
      <c r="AS6" s="256"/>
      <c r="AT6" s="257"/>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4">
      <c r="A7" s="84"/>
      <c r="B7" s="253"/>
      <c r="C7" s="253"/>
      <c r="D7" s="254"/>
      <c r="E7" s="294"/>
      <c r="F7" s="295"/>
      <c r="G7" s="295"/>
      <c r="H7" s="295"/>
      <c r="I7" s="296"/>
      <c r="J7" s="305"/>
      <c r="K7" s="302"/>
      <c r="L7" s="302"/>
      <c r="M7" s="302"/>
      <c r="N7" s="302"/>
      <c r="O7" s="301"/>
      <c r="P7" s="305"/>
      <c r="Q7" s="302"/>
      <c r="R7" s="302"/>
      <c r="S7" s="302"/>
      <c r="T7" s="302"/>
      <c r="U7" s="301"/>
      <c r="V7" s="305"/>
      <c r="W7" s="302"/>
      <c r="X7" s="302"/>
      <c r="Y7" s="302"/>
      <c r="Z7" s="302"/>
      <c r="AA7" s="301"/>
      <c r="AB7" s="305"/>
      <c r="AC7" s="302"/>
      <c r="AD7" s="302"/>
      <c r="AE7" s="302"/>
      <c r="AF7" s="302"/>
      <c r="AG7" s="301"/>
      <c r="AH7" s="313"/>
      <c r="AI7" s="314"/>
      <c r="AJ7" s="314"/>
      <c r="AK7" s="314"/>
      <c r="AL7" s="314"/>
      <c r="AM7" s="315"/>
      <c r="AN7" s="84"/>
      <c r="AO7" s="258"/>
      <c r="AP7" s="259"/>
      <c r="AQ7" s="259"/>
      <c r="AR7" s="259"/>
      <c r="AS7" s="259"/>
      <c r="AT7" s="260"/>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4">
      <c r="A8" s="84"/>
      <c r="B8" s="253"/>
      <c r="C8" s="253"/>
      <c r="D8" s="254"/>
      <c r="E8" s="294"/>
      <c r="F8" s="295"/>
      <c r="G8" s="295"/>
      <c r="H8" s="295"/>
      <c r="I8" s="296"/>
      <c r="J8" s="305" t="str">
        <f ca="1">IF(AND('Mapa final'!$H$23="Muy Alta",'Mapa final'!$L$23="Leve"),CONCATENATE("R",'Mapa final'!$A$23),"")</f>
        <v/>
      </c>
      <c r="K8" s="302"/>
      <c r="L8" s="300" t="str">
        <f ca="1">IF(AND('Mapa final'!$H$29="Muy Alta",'Mapa final'!$L$29="Leve"),CONCATENATE("R",'Mapa final'!$A$29),"")</f>
        <v/>
      </c>
      <c r="M8" s="300"/>
      <c r="N8" s="300" t="str">
        <f ca="1">IF(AND('Mapa final'!$H$35="Muy Alta",'Mapa final'!$L$35="Leve"),CONCATENATE("R",'Mapa final'!$A$35),"")</f>
        <v/>
      </c>
      <c r="O8" s="301"/>
      <c r="P8" s="305" t="str">
        <f ca="1">IF(AND('Mapa final'!$H$23="Muy Alta",'Mapa final'!$L$23="Menor"),CONCATENATE("R",'Mapa final'!$A$23),"")</f>
        <v/>
      </c>
      <c r="Q8" s="302"/>
      <c r="R8" s="300" t="str">
        <f ca="1">IF(AND('Mapa final'!$H$29="Muy Alta",'Mapa final'!$L$29="Menor"),CONCATENATE("R",'Mapa final'!$A$29),"")</f>
        <v/>
      </c>
      <c r="S8" s="300"/>
      <c r="T8" s="300" t="str">
        <f ca="1">IF(AND('Mapa final'!$H$35="Muy Alta",'Mapa final'!$L$35="Menor"),CONCATENATE("R",'Mapa final'!$A$35),"")</f>
        <v/>
      </c>
      <c r="U8" s="301"/>
      <c r="V8" s="305" t="str">
        <f ca="1">IF(AND('Mapa final'!$H$23="Muy Alta",'Mapa final'!$L$23="Moderado"),CONCATENATE("R",'Mapa final'!$A$23),"")</f>
        <v/>
      </c>
      <c r="W8" s="302"/>
      <c r="X8" s="300" t="str">
        <f ca="1">IF(AND('Mapa final'!$H$29="Muy Alta",'Mapa final'!$L$29="Moderado"),CONCATENATE("R",'Mapa final'!$A$29),"")</f>
        <v/>
      </c>
      <c r="Y8" s="300"/>
      <c r="Z8" s="300" t="str">
        <f ca="1">IF(AND('Mapa final'!$H$35="Muy Alta",'Mapa final'!$L$35="Moderado"),CONCATENATE("R",'Mapa final'!$A$35),"")</f>
        <v/>
      </c>
      <c r="AA8" s="301"/>
      <c r="AB8" s="305" t="str">
        <f ca="1">IF(AND('Mapa final'!$H$23="Muy Alta",'Mapa final'!$L$23="Mayor"),CONCATENATE("R",'Mapa final'!$A$23),"")</f>
        <v/>
      </c>
      <c r="AC8" s="302"/>
      <c r="AD8" s="300" t="str">
        <f ca="1">IF(AND('Mapa final'!$H$29="Muy Alta",'Mapa final'!$L$29="Mayor"),CONCATENATE("R",'Mapa final'!$A$29),"")</f>
        <v/>
      </c>
      <c r="AE8" s="300"/>
      <c r="AF8" s="300" t="str">
        <f ca="1">IF(AND('Mapa final'!$H$35="Muy Alta",'Mapa final'!$L$35="Mayor"),CONCATENATE("R",'Mapa final'!$A$35),"")</f>
        <v/>
      </c>
      <c r="AG8" s="301"/>
      <c r="AH8" s="313" t="str">
        <f ca="1">IF(AND('Mapa final'!$H$23="Muy Alta",'Mapa final'!$L$23="Catastrófico"),CONCATENATE("R",'Mapa final'!$A$23),"")</f>
        <v/>
      </c>
      <c r="AI8" s="314"/>
      <c r="AJ8" s="314" t="str">
        <f ca="1">IF(AND('Mapa final'!$H$29="Muy Alta",'Mapa final'!$L$29="Catastrófico"),CONCATENATE("R",'Mapa final'!$A$29),"")</f>
        <v/>
      </c>
      <c r="AK8" s="314"/>
      <c r="AL8" s="314" t="str">
        <f ca="1">IF(AND('Mapa final'!$H$35="Muy Alta",'Mapa final'!$L$35="Catastrófico"),CONCATENATE("R",'Mapa final'!$A$35),"")</f>
        <v/>
      </c>
      <c r="AM8" s="315"/>
      <c r="AN8" s="84"/>
      <c r="AO8" s="258"/>
      <c r="AP8" s="259"/>
      <c r="AQ8" s="259"/>
      <c r="AR8" s="259"/>
      <c r="AS8" s="259"/>
      <c r="AT8" s="260"/>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4">
      <c r="A9" s="84"/>
      <c r="B9" s="253"/>
      <c r="C9" s="253"/>
      <c r="D9" s="254"/>
      <c r="E9" s="294"/>
      <c r="F9" s="295"/>
      <c r="G9" s="295"/>
      <c r="H9" s="295"/>
      <c r="I9" s="296"/>
      <c r="J9" s="305"/>
      <c r="K9" s="302"/>
      <c r="L9" s="300"/>
      <c r="M9" s="300"/>
      <c r="N9" s="300"/>
      <c r="O9" s="301"/>
      <c r="P9" s="305"/>
      <c r="Q9" s="302"/>
      <c r="R9" s="300"/>
      <c r="S9" s="300"/>
      <c r="T9" s="300"/>
      <c r="U9" s="301"/>
      <c r="V9" s="305"/>
      <c r="W9" s="302"/>
      <c r="X9" s="300"/>
      <c r="Y9" s="300"/>
      <c r="Z9" s="300"/>
      <c r="AA9" s="301"/>
      <c r="AB9" s="305"/>
      <c r="AC9" s="302"/>
      <c r="AD9" s="300"/>
      <c r="AE9" s="300"/>
      <c r="AF9" s="300"/>
      <c r="AG9" s="301"/>
      <c r="AH9" s="313"/>
      <c r="AI9" s="314"/>
      <c r="AJ9" s="314"/>
      <c r="AK9" s="314"/>
      <c r="AL9" s="314"/>
      <c r="AM9" s="315"/>
      <c r="AN9" s="84"/>
      <c r="AO9" s="258"/>
      <c r="AP9" s="259"/>
      <c r="AQ9" s="259"/>
      <c r="AR9" s="259"/>
      <c r="AS9" s="259"/>
      <c r="AT9" s="260"/>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4">
      <c r="A10" s="84"/>
      <c r="B10" s="253"/>
      <c r="C10" s="253"/>
      <c r="D10" s="254"/>
      <c r="E10" s="294"/>
      <c r="F10" s="295"/>
      <c r="G10" s="295"/>
      <c r="H10" s="295"/>
      <c r="I10" s="296"/>
      <c r="J10" s="305" t="str">
        <f ca="1">IF(AND('Mapa final'!$H$41="Muy Alta",'Mapa final'!$L$41="Leve"),CONCATENATE("R",'Mapa final'!$A$41),"")</f>
        <v/>
      </c>
      <c r="K10" s="302"/>
      <c r="L10" s="300" t="str">
        <f ca="1">IF(AND('Mapa final'!$H$47="Muy Alta",'Mapa final'!$L$47="Leve"),CONCATENATE("R",'Mapa final'!$A$47),"")</f>
        <v/>
      </c>
      <c r="M10" s="300"/>
      <c r="N10" s="300" t="str">
        <f ca="1">IF(AND('Mapa final'!$H$53="Muy Alta",'Mapa final'!$L$53="Leve"),CONCATENATE("R",'Mapa final'!$A$53),"")</f>
        <v/>
      </c>
      <c r="O10" s="301"/>
      <c r="P10" s="305" t="str">
        <f ca="1">IF(AND('Mapa final'!$H$41="Muy Alta",'Mapa final'!$L$41="Menor"),CONCATENATE("R",'Mapa final'!$A$41),"")</f>
        <v/>
      </c>
      <c r="Q10" s="302"/>
      <c r="R10" s="300" t="str">
        <f ca="1">IF(AND('Mapa final'!$H$47="Muy Alta",'Mapa final'!$L$47="Menor"),CONCATENATE("R",'Mapa final'!$A$47),"")</f>
        <v/>
      </c>
      <c r="S10" s="300"/>
      <c r="T10" s="300" t="str">
        <f ca="1">IF(AND('Mapa final'!$H$53="Muy Alta",'Mapa final'!$L$53="Menor"),CONCATENATE("R",'Mapa final'!$A$53),"")</f>
        <v/>
      </c>
      <c r="U10" s="301"/>
      <c r="V10" s="305" t="str">
        <f ca="1">IF(AND('Mapa final'!$H$41="Muy Alta",'Mapa final'!$L$41="Moderado"),CONCATENATE("R",'Mapa final'!$A$41),"")</f>
        <v/>
      </c>
      <c r="W10" s="302"/>
      <c r="X10" s="300" t="str">
        <f ca="1">IF(AND('Mapa final'!$H$47="Muy Alta",'Mapa final'!$L$47="Moderado"),CONCATENATE("R",'Mapa final'!$A$47),"")</f>
        <v/>
      </c>
      <c r="Y10" s="300"/>
      <c r="Z10" s="300" t="str">
        <f ca="1">IF(AND('Mapa final'!$H$53="Muy Alta",'Mapa final'!$L$53="Moderado"),CONCATENATE("R",'Mapa final'!$A$53),"")</f>
        <v/>
      </c>
      <c r="AA10" s="301"/>
      <c r="AB10" s="305" t="str">
        <f ca="1">IF(AND('Mapa final'!$H$41="Muy Alta",'Mapa final'!$L$41="Mayor"),CONCATENATE("R",'Mapa final'!$A$41),"")</f>
        <v/>
      </c>
      <c r="AC10" s="302"/>
      <c r="AD10" s="300" t="str">
        <f ca="1">IF(AND('Mapa final'!$H$47="Muy Alta",'Mapa final'!$L$47="Mayor"),CONCATENATE("R",'Mapa final'!$A$47),"")</f>
        <v/>
      </c>
      <c r="AE10" s="300"/>
      <c r="AF10" s="300" t="str">
        <f ca="1">IF(AND('Mapa final'!$H$53="Muy Alta",'Mapa final'!$L$53="Mayor"),CONCATENATE("R",'Mapa final'!$A$53),"")</f>
        <v/>
      </c>
      <c r="AG10" s="301"/>
      <c r="AH10" s="313" t="str">
        <f ca="1">IF(AND('Mapa final'!$H$41="Muy Alta",'Mapa final'!$L$41="Catastrófico"),CONCATENATE("R",'Mapa final'!$A$41),"")</f>
        <v/>
      </c>
      <c r="AI10" s="314"/>
      <c r="AJ10" s="314" t="str">
        <f ca="1">IF(AND('Mapa final'!$H$47="Muy Alta",'Mapa final'!$L$47="Catastrófico"),CONCATENATE("R",'Mapa final'!$A$47),"")</f>
        <v/>
      </c>
      <c r="AK10" s="314"/>
      <c r="AL10" s="314" t="str">
        <f ca="1">IF(AND('Mapa final'!$H$53="Muy Alta",'Mapa final'!$L$53="Catastrófico"),CONCATENATE("R",'Mapa final'!$A$53),"")</f>
        <v/>
      </c>
      <c r="AM10" s="315"/>
      <c r="AN10" s="84"/>
      <c r="AO10" s="258"/>
      <c r="AP10" s="259"/>
      <c r="AQ10" s="259"/>
      <c r="AR10" s="259"/>
      <c r="AS10" s="259"/>
      <c r="AT10" s="260"/>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4">
      <c r="A11" s="84"/>
      <c r="B11" s="253"/>
      <c r="C11" s="253"/>
      <c r="D11" s="254"/>
      <c r="E11" s="294"/>
      <c r="F11" s="295"/>
      <c r="G11" s="295"/>
      <c r="H11" s="295"/>
      <c r="I11" s="296"/>
      <c r="J11" s="305"/>
      <c r="K11" s="302"/>
      <c r="L11" s="300"/>
      <c r="M11" s="300"/>
      <c r="N11" s="300"/>
      <c r="O11" s="301"/>
      <c r="P11" s="305"/>
      <c r="Q11" s="302"/>
      <c r="R11" s="300"/>
      <c r="S11" s="300"/>
      <c r="T11" s="300"/>
      <c r="U11" s="301"/>
      <c r="V11" s="305"/>
      <c r="W11" s="302"/>
      <c r="X11" s="300"/>
      <c r="Y11" s="300"/>
      <c r="Z11" s="300"/>
      <c r="AA11" s="301"/>
      <c r="AB11" s="305"/>
      <c r="AC11" s="302"/>
      <c r="AD11" s="300"/>
      <c r="AE11" s="300"/>
      <c r="AF11" s="300"/>
      <c r="AG11" s="301"/>
      <c r="AH11" s="313"/>
      <c r="AI11" s="314"/>
      <c r="AJ11" s="314"/>
      <c r="AK11" s="314"/>
      <c r="AL11" s="314"/>
      <c r="AM11" s="315"/>
      <c r="AN11" s="84"/>
      <c r="AO11" s="258"/>
      <c r="AP11" s="259"/>
      <c r="AQ11" s="259"/>
      <c r="AR11" s="259"/>
      <c r="AS11" s="259"/>
      <c r="AT11" s="260"/>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4">
      <c r="A12" s="84"/>
      <c r="B12" s="253"/>
      <c r="C12" s="253"/>
      <c r="D12" s="254"/>
      <c r="E12" s="294"/>
      <c r="F12" s="295"/>
      <c r="G12" s="295"/>
      <c r="H12" s="295"/>
      <c r="I12" s="296"/>
      <c r="J12" s="305" t="str">
        <f ca="1">IF(AND('Mapa final'!$H$59="Muy Alta",'Mapa final'!$L$59="Leve"),CONCATENATE("R",'Mapa final'!$A$59),"")</f>
        <v/>
      </c>
      <c r="K12" s="302"/>
      <c r="L12" s="300" t="str">
        <f>IF(AND('Mapa final'!$H$65="Muy Alta",'Mapa final'!$L$65="Leve"),CONCATENATE("R",'Mapa final'!$A$65),"")</f>
        <v/>
      </c>
      <c r="M12" s="300"/>
      <c r="N12" s="300" t="str">
        <f>IF(AND('Mapa final'!$H$71="Muy Alta",'Mapa final'!$L$71="Leve"),CONCATENATE("R",'Mapa final'!$A$71),"")</f>
        <v/>
      </c>
      <c r="O12" s="301"/>
      <c r="P12" s="305" t="str">
        <f ca="1">IF(AND('Mapa final'!$H$59="Muy Alta",'Mapa final'!$L$59="Menor"),CONCATENATE("R",'Mapa final'!$A$59),"")</f>
        <v/>
      </c>
      <c r="Q12" s="302"/>
      <c r="R12" s="300" t="str">
        <f>IF(AND('Mapa final'!$H$65="Muy Alta",'Mapa final'!$L$65="Menor"),CONCATENATE("R",'Mapa final'!$A$65),"")</f>
        <v/>
      </c>
      <c r="S12" s="300"/>
      <c r="T12" s="300" t="str">
        <f>IF(AND('Mapa final'!$H$71="Muy Alta",'Mapa final'!$L$71="Menor"),CONCATENATE("R",'Mapa final'!$A$71),"")</f>
        <v/>
      </c>
      <c r="U12" s="301"/>
      <c r="V12" s="305" t="str">
        <f ca="1">IF(AND('Mapa final'!$H$59="Muy Alta",'Mapa final'!$L$59="Moderado"),CONCATENATE("R",'Mapa final'!$A$59),"")</f>
        <v/>
      </c>
      <c r="W12" s="302"/>
      <c r="X12" s="300" t="str">
        <f>IF(AND('Mapa final'!$H$65="Muy Alta",'Mapa final'!$L$65="Moderado"),CONCATENATE("R",'Mapa final'!$A$65),"")</f>
        <v/>
      </c>
      <c r="Y12" s="300"/>
      <c r="Z12" s="300" t="str">
        <f>IF(AND('Mapa final'!$H$71="Muy Alta",'Mapa final'!$L$71="Moderado"),CONCATENATE("R",'Mapa final'!$A$71),"")</f>
        <v/>
      </c>
      <c r="AA12" s="301"/>
      <c r="AB12" s="305" t="str">
        <f ca="1">IF(AND('Mapa final'!$H$59="Muy Alta",'Mapa final'!$L$59="Mayor"),CONCATENATE("R",'Mapa final'!$A$59),"")</f>
        <v/>
      </c>
      <c r="AC12" s="302"/>
      <c r="AD12" s="300" t="str">
        <f>IF(AND('Mapa final'!$H$65="Muy Alta",'Mapa final'!$L$65="Mayor"),CONCATENATE("R",'Mapa final'!$A$65),"")</f>
        <v/>
      </c>
      <c r="AE12" s="300"/>
      <c r="AF12" s="300" t="str">
        <f>IF(AND('Mapa final'!$H$71="Muy Alta",'Mapa final'!$L$71="Mayor"),CONCATENATE("R",'Mapa final'!$A$71),"")</f>
        <v/>
      </c>
      <c r="AG12" s="301"/>
      <c r="AH12" s="313" t="str">
        <f ca="1">IF(AND('Mapa final'!$H$59="Muy Alta",'Mapa final'!$L$59="Catastrófico"),CONCATENATE("R",'Mapa final'!$A$59),"")</f>
        <v/>
      </c>
      <c r="AI12" s="314"/>
      <c r="AJ12" s="314" t="str">
        <f>IF(AND('Mapa final'!$H$65="Muy Alta",'Mapa final'!$L$65="Catastrófico"),CONCATENATE("R",'Mapa final'!$A$65),"")</f>
        <v/>
      </c>
      <c r="AK12" s="314"/>
      <c r="AL12" s="314" t="str">
        <f>IF(AND('Mapa final'!$H$71="Muy Alta",'Mapa final'!$L$71="Catastrófico"),CONCATENATE("R",'Mapa final'!$A$71),"")</f>
        <v/>
      </c>
      <c r="AM12" s="315"/>
      <c r="AN12" s="84"/>
      <c r="AO12" s="258"/>
      <c r="AP12" s="259"/>
      <c r="AQ12" s="259"/>
      <c r="AR12" s="259"/>
      <c r="AS12" s="259"/>
      <c r="AT12" s="260"/>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45">
      <c r="A13" s="84"/>
      <c r="B13" s="253"/>
      <c r="C13" s="253"/>
      <c r="D13" s="254"/>
      <c r="E13" s="297"/>
      <c r="F13" s="298"/>
      <c r="G13" s="298"/>
      <c r="H13" s="298"/>
      <c r="I13" s="299"/>
      <c r="J13" s="305"/>
      <c r="K13" s="302"/>
      <c r="L13" s="302"/>
      <c r="M13" s="302"/>
      <c r="N13" s="302"/>
      <c r="O13" s="301"/>
      <c r="P13" s="305"/>
      <c r="Q13" s="302"/>
      <c r="R13" s="302"/>
      <c r="S13" s="302"/>
      <c r="T13" s="302"/>
      <c r="U13" s="301"/>
      <c r="V13" s="305"/>
      <c r="W13" s="302"/>
      <c r="X13" s="302"/>
      <c r="Y13" s="302"/>
      <c r="Z13" s="302"/>
      <c r="AA13" s="301"/>
      <c r="AB13" s="305"/>
      <c r="AC13" s="302"/>
      <c r="AD13" s="302"/>
      <c r="AE13" s="302"/>
      <c r="AF13" s="302"/>
      <c r="AG13" s="301"/>
      <c r="AH13" s="316"/>
      <c r="AI13" s="317"/>
      <c r="AJ13" s="317"/>
      <c r="AK13" s="317"/>
      <c r="AL13" s="317"/>
      <c r="AM13" s="318"/>
      <c r="AN13" s="84"/>
      <c r="AO13" s="261"/>
      <c r="AP13" s="262"/>
      <c r="AQ13" s="262"/>
      <c r="AR13" s="262"/>
      <c r="AS13" s="262"/>
      <c r="AT13" s="263"/>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4">
      <c r="A14" s="84"/>
      <c r="B14" s="253"/>
      <c r="C14" s="253"/>
      <c r="D14" s="254"/>
      <c r="E14" s="291" t="s">
        <v>115</v>
      </c>
      <c r="F14" s="292"/>
      <c r="G14" s="292"/>
      <c r="H14" s="292"/>
      <c r="I14" s="292"/>
      <c r="J14" s="328" t="str">
        <f>IF(AND('Mapa final'!$H$10="Alta",'Mapa final'!$L$10="Leve"),CONCATENATE("R",'Mapa final'!$A$10),"")</f>
        <v/>
      </c>
      <c r="K14" s="329"/>
      <c r="L14" s="329" t="str">
        <f ca="1">IF(AND('Mapa final'!$H$11="Alta",'Mapa final'!$L$11="Leve"),CONCATENATE("R",'Mapa final'!$A$11),"")</f>
        <v/>
      </c>
      <c r="M14" s="329"/>
      <c r="N14" s="329" t="str">
        <f ca="1">IF(AND('Mapa final'!$H$17="Alta",'Mapa final'!$L$17="Leve"),CONCATENATE("R",'Mapa final'!$A$17),"")</f>
        <v/>
      </c>
      <c r="O14" s="330"/>
      <c r="P14" s="328" t="str">
        <f>IF(AND('Mapa final'!$H$10="Alta",'Mapa final'!$L$10="Menor"),CONCATENATE("R",'Mapa final'!$A$10),"")</f>
        <v/>
      </c>
      <c r="Q14" s="329"/>
      <c r="R14" s="329" t="str">
        <f ca="1">IF(AND('Mapa final'!$H$11="Alta",'Mapa final'!$L$11="Menor"),CONCATENATE("R",'Mapa final'!$A$11),"")</f>
        <v/>
      </c>
      <c r="S14" s="329"/>
      <c r="T14" s="329" t="str">
        <f ca="1">IF(AND('Mapa final'!$H$17="Alta",'Mapa final'!$L$17="Menor"),CONCATENATE("R",'Mapa final'!$A$17),"")</f>
        <v/>
      </c>
      <c r="U14" s="330"/>
      <c r="V14" s="303" t="str">
        <f>IF(AND('Mapa final'!$H$10="Alta",'Mapa final'!$L$10="Moderado"),CONCATENATE("R",'Mapa final'!$A$10),"")</f>
        <v/>
      </c>
      <c r="W14" s="304"/>
      <c r="X14" s="304" t="str">
        <f ca="1">IF(AND('Mapa final'!$H$11="Alta",'Mapa final'!$L$11="Moderado"),CONCATENATE("R",'Mapa final'!$A$11),"")</f>
        <v/>
      </c>
      <c r="Y14" s="304"/>
      <c r="Z14" s="304" t="str">
        <f ca="1">IF(AND('Mapa final'!$H$17="Alta",'Mapa final'!$L$17="Moderado"),CONCATENATE("R",'Mapa final'!$A$17),"")</f>
        <v/>
      </c>
      <c r="AA14" s="306"/>
      <c r="AB14" s="303" t="str">
        <f>IF(AND('Mapa final'!$H$10="Alta",'Mapa final'!$L$10="Mayor"),CONCATENATE("R",'Mapa final'!$A$10),"")</f>
        <v/>
      </c>
      <c r="AC14" s="304"/>
      <c r="AD14" s="304" t="str">
        <f ca="1">IF(AND('Mapa final'!$H$11="Alta",'Mapa final'!$L$11="Mayor"),CONCATENATE("R",'Mapa final'!$A$11),"")</f>
        <v/>
      </c>
      <c r="AE14" s="304"/>
      <c r="AF14" s="304" t="str">
        <f ca="1">IF(AND('Mapa final'!$H$17="Alta",'Mapa final'!$L$17="Mayor"),CONCATENATE("R",'Mapa final'!$A$17),"")</f>
        <v/>
      </c>
      <c r="AG14" s="306"/>
      <c r="AH14" s="319" t="str">
        <f>IF(AND('Mapa final'!$H$10="Alta",'Mapa final'!$L$10="Catastrófico"),CONCATENATE("R",'Mapa final'!$A$10),"")</f>
        <v/>
      </c>
      <c r="AI14" s="320"/>
      <c r="AJ14" s="320" t="str">
        <f ca="1">IF(AND('Mapa final'!$H$11="Alta",'Mapa final'!$L$11="Catastrófico"),CONCATENATE("R",'Mapa final'!$A$11),"")</f>
        <v/>
      </c>
      <c r="AK14" s="320"/>
      <c r="AL14" s="320" t="str">
        <f ca="1">IF(AND('Mapa final'!$H$17="Alta",'Mapa final'!$L$17="Catastrófico"),CONCATENATE("R",'Mapa final'!$A$17),"")</f>
        <v/>
      </c>
      <c r="AM14" s="321"/>
      <c r="AN14" s="84"/>
      <c r="AO14" s="264" t="s">
        <v>80</v>
      </c>
      <c r="AP14" s="265"/>
      <c r="AQ14" s="265"/>
      <c r="AR14" s="265"/>
      <c r="AS14" s="265"/>
      <c r="AT14" s="266"/>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4">
      <c r="A15" s="84"/>
      <c r="B15" s="253"/>
      <c r="C15" s="253"/>
      <c r="D15" s="254"/>
      <c r="E15" s="294"/>
      <c r="F15" s="295"/>
      <c r="G15" s="295"/>
      <c r="H15" s="295"/>
      <c r="I15" s="308"/>
      <c r="J15" s="322"/>
      <c r="K15" s="323"/>
      <c r="L15" s="323"/>
      <c r="M15" s="323"/>
      <c r="N15" s="323"/>
      <c r="O15" s="324"/>
      <c r="P15" s="322"/>
      <c r="Q15" s="323"/>
      <c r="R15" s="323"/>
      <c r="S15" s="323"/>
      <c r="T15" s="323"/>
      <c r="U15" s="324"/>
      <c r="V15" s="305"/>
      <c r="W15" s="302"/>
      <c r="X15" s="302"/>
      <c r="Y15" s="302"/>
      <c r="Z15" s="302"/>
      <c r="AA15" s="301"/>
      <c r="AB15" s="305"/>
      <c r="AC15" s="302"/>
      <c r="AD15" s="302"/>
      <c r="AE15" s="302"/>
      <c r="AF15" s="302"/>
      <c r="AG15" s="301"/>
      <c r="AH15" s="313"/>
      <c r="AI15" s="314"/>
      <c r="AJ15" s="314"/>
      <c r="AK15" s="314"/>
      <c r="AL15" s="314"/>
      <c r="AM15" s="315"/>
      <c r="AN15" s="84"/>
      <c r="AO15" s="267"/>
      <c r="AP15" s="268"/>
      <c r="AQ15" s="268"/>
      <c r="AR15" s="268"/>
      <c r="AS15" s="268"/>
      <c r="AT15" s="269"/>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4">
      <c r="A16" s="84"/>
      <c r="B16" s="253"/>
      <c r="C16" s="253"/>
      <c r="D16" s="254"/>
      <c r="E16" s="294"/>
      <c r="F16" s="295"/>
      <c r="G16" s="295"/>
      <c r="H16" s="295"/>
      <c r="I16" s="308"/>
      <c r="J16" s="322" t="str">
        <f ca="1">IF(AND('Mapa final'!$H$23="Alta",'Mapa final'!$L$23="Leve"),CONCATENATE("R",'Mapa final'!$A$23),"")</f>
        <v/>
      </c>
      <c r="K16" s="323"/>
      <c r="L16" s="323" t="str">
        <f ca="1">IF(AND('Mapa final'!$H$29="Alta",'Mapa final'!$L$29="Leve"),CONCATENATE("R",'Mapa final'!$A$29),"")</f>
        <v/>
      </c>
      <c r="M16" s="323"/>
      <c r="N16" s="323" t="str">
        <f ca="1">IF(AND('Mapa final'!$H$35="Alta",'Mapa final'!$L$35="Leve"),CONCATENATE("R",'Mapa final'!$A$35),"")</f>
        <v/>
      </c>
      <c r="O16" s="324"/>
      <c r="P16" s="322" t="str">
        <f ca="1">IF(AND('Mapa final'!$H$23="Alta",'Mapa final'!$L$23="Menor"),CONCATENATE("R",'Mapa final'!$A$23),"")</f>
        <v/>
      </c>
      <c r="Q16" s="323"/>
      <c r="R16" s="323" t="str">
        <f ca="1">IF(AND('Mapa final'!$H$29="Alta",'Mapa final'!$L$29="Menor"),CONCATENATE("R",'Mapa final'!$A$29),"")</f>
        <v/>
      </c>
      <c r="S16" s="323"/>
      <c r="T16" s="323" t="str">
        <f ca="1">IF(AND('Mapa final'!$H$35="Alta",'Mapa final'!$L$35="Menor"),CONCATENATE("R",'Mapa final'!$A$35),"")</f>
        <v/>
      </c>
      <c r="U16" s="324"/>
      <c r="V16" s="305" t="str">
        <f ca="1">IF(AND('Mapa final'!$H$23="Alta",'Mapa final'!$L$23="Moderado"),CONCATENATE("R",'Mapa final'!$A$23),"")</f>
        <v/>
      </c>
      <c r="W16" s="302"/>
      <c r="X16" s="300" t="str">
        <f ca="1">IF(AND('Mapa final'!$H$29="Alta",'Mapa final'!$L$29="Moderado"),CONCATENATE("R",'Mapa final'!$A$29),"")</f>
        <v/>
      </c>
      <c r="Y16" s="300"/>
      <c r="Z16" s="300" t="str">
        <f ca="1">IF(AND('Mapa final'!$H$35="Alta",'Mapa final'!$L$35="Moderado"),CONCATENATE("R",'Mapa final'!$A$35),"")</f>
        <v/>
      </c>
      <c r="AA16" s="301"/>
      <c r="AB16" s="305" t="str">
        <f ca="1">IF(AND('Mapa final'!$H$23="Alta",'Mapa final'!$L$23="Mayor"),CONCATENATE("R",'Mapa final'!$A$23),"")</f>
        <v/>
      </c>
      <c r="AC16" s="302"/>
      <c r="AD16" s="300" t="str">
        <f ca="1">IF(AND('Mapa final'!$H$29="Alta",'Mapa final'!$L$29="Mayor"),CONCATENATE("R",'Mapa final'!$A$29),"")</f>
        <v/>
      </c>
      <c r="AE16" s="300"/>
      <c r="AF16" s="300" t="str">
        <f ca="1">IF(AND('Mapa final'!$H$35="Alta",'Mapa final'!$L$35="Mayor"),CONCATENATE("R",'Mapa final'!$A$35),"")</f>
        <v/>
      </c>
      <c r="AG16" s="301"/>
      <c r="AH16" s="313" t="str">
        <f ca="1">IF(AND('Mapa final'!$H$23="Alta",'Mapa final'!$L$23="Catastrófico"),CONCATENATE("R",'Mapa final'!$A$23),"")</f>
        <v/>
      </c>
      <c r="AI16" s="314"/>
      <c r="AJ16" s="314" t="str">
        <f ca="1">IF(AND('Mapa final'!$H$29="Alta",'Mapa final'!$L$29="Catastrófico"),CONCATENATE("R",'Mapa final'!$A$29),"")</f>
        <v/>
      </c>
      <c r="AK16" s="314"/>
      <c r="AL16" s="314" t="str">
        <f ca="1">IF(AND('Mapa final'!$H$35="Alta",'Mapa final'!$L$35="Catastrófico"),CONCATENATE("R",'Mapa final'!$A$35),"")</f>
        <v/>
      </c>
      <c r="AM16" s="315"/>
      <c r="AN16" s="84"/>
      <c r="AO16" s="267"/>
      <c r="AP16" s="268"/>
      <c r="AQ16" s="268"/>
      <c r="AR16" s="268"/>
      <c r="AS16" s="268"/>
      <c r="AT16" s="269"/>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4">
      <c r="A17" s="84"/>
      <c r="B17" s="253"/>
      <c r="C17" s="253"/>
      <c r="D17" s="254"/>
      <c r="E17" s="294"/>
      <c r="F17" s="295"/>
      <c r="G17" s="295"/>
      <c r="H17" s="295"/>
      <c r="I17" s="308"/>
      <c r="J17" s="322"/>
      <c r="K17" s="323"/>
      <c r="L17" s="323"/>
      <c r="M17" s="323"/>
      <c r="N17" s="323"/>
      <c r="O17" s="324"/>
      <c r="P17" s="322"/>
      <c r="Q17" s="323"/>
      <c r="R17" s="323"/>
      <c r="S17" s="323"/>
      <c r="T17" s="323"/>
      <c r="U17" s="324"/>
      <c r="V17" s="305"/>
      <c r="W17" s="302"/>
      <c r="X17" s="300"/>
      <c r="Y17" s="300"/>
      <c r="Z17" s="300"/>
      <c r="AA17" s="301"/>
      <c r="AB17" s="305"/>
      <c r="AC17" s="302"/>
      <c r="AD17" s="300"/>
      <c r="AE17" s="300"/>
      <c r="AF17" s="300"/>
      <c r="AG17" s="301"/>
      <c r="AH17" s="313"/>
      <c r="AI17" s="314"/>
      <c r="AJ17" s="314"/>
      <c r="AK17" s="314"/>
      <c r="AL17" s="314"/>
      <c r="AM17" s="315"/>
      <c r="AN17" s="84"/>
      <c r="AO17" s="267"/>
      <c r="AP17" s="268"/>
      <c r="AQ17" s="268"/>
      <c r="AR17" s="268"/>
      <c r="AS17" s="268"/>
      <c r="AT17" s="269"/>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4">
      <c r="A18" s="84"/>
      <c r="B18" s="253"/>
      <c r="C18" s="253"/>
      <c r="D18" s="254"/>
      <c r="E18" s="294"/>
      <c r="F18" s="295"/>
      <c r="G18" s="295"/>
      <c r="H18" s="295"/>
      <c r="I18" s="308"/>
      <c r="J18" s="322" t="str">
        <f ca="1">IF(AND('Mapa final'!$H$41="Alta",'Mapa final'!$L$41="Leve"),CONCATENATE("R",'Mapa final'!$A$41),"")</f>
        <v/>
      </c>
      <c r="K18" s="323"/>
      <c r="L18" s="323" t="str">
        <f ca="1">IF(AND('Mapa final'!$H$47="Alta",'Mapa final'!$L$47="Leve"),CONCATENATE("R",'Mapa final'!$A$47),"")</f>
        <v/>
      </c>
      <c r="M18" s="323"/>
      <c r="N18" s="323" t="str">
        <f ca="1">IF(AND('Mapa final'!$H$53="Alta",'Mapa final'!$L$53="Leve"),CONCATENATE("R",'Mapa final'!$A$53),"")</f>
        <v/>
      </c>
      <c r="O18" s="324"/>
      <c r="P18" s="322" t="str">
        <f ca="1">IF(AND('Mapa final'!$H$41="Alta",'Mapa final'!$L$41="Menor"),CONCATENATE("R",'Mapa final'!$A$41),"")</f>
        <v/>
      </c>
      <c r="Q18" s="323"/>
      <c r="R18" s="323" t="str">
        <f ca="1">IF(AND('Mapa final'!$H$47="Alta",'Mapa final'!$L$47="Menor"),CONCATENATE("R",'Mapa final'!$A$47),"")</f>
        <v/>
      </c>
      <c r="S18" s="323"/>
      <c r="T18" s="323" t="str">
        <f ca="1">IF(AND('Mapa final'!$H$53="Alta",'Mapa final'!$L$53="Menor"),CONCATENATE("R",'Mapa final'!$A$53),"")</f>
        <v/>
      </c>
      <c r="U18" s="324"/>
      <c r="V18" s="305" t="str">
        <f ca="1">IF(AND('Mapa final'!$H$41="Alta",'Mapa final'!$L$41="Moderado"),CONCATENATE("R",'Mapa final'!$A$41),"")</f>
        <v/>
      </c>
      <c r="W18" s="302"/>
      <c r="X18" s="300" t="str">
        <f ca="1">IF(AND('Mapa final'!$H$47="Alta",'Mapa final'!$L$47="Moderado"),CONCATENATE("R",'Mapa final'!$A$47),"")</f>
        <v/>
      </c>
      <c r="Y18" s="300"/>
      <c r="Z18" s="300" t="str">
        <f ca="1">IF(AND('Mapa final'!$H$53="Alta",'Mapa final'!$L$53="Moderado"),CONCATENATE("R",'Mapa final'!$A$53),"")</f>
        <v/>
      </c>
      <c r="AA18" s="301"/>
      <c r="AB18" s="305" t="str">
        <f ca="1">IF(AND('Mapa final'!$H$41="Alta",'Mapa final'!$L$41="Mayor"),CONCATENATE("R",'Mapa final'!$A$41),"")</f>
        <v/>
      </c>
      <c r="AC18" s="302"/>
      <c r="AD18" s="300" t="str">
        <f ca="1">IF(AND('Mapa final'!$H$47="Alta",'Mapa final'!$L$47="Mayor"),CONCATENATE("R",'Mapa final'!$A$47),"")</f>
        <v/>
      </c>
      <c r="AE18" s="300"/>
      <c r="AF18" s="300" t="str">
        <f ca="1">IF(AND('Mapa final'!$H$53="Alta",'Mapa final'!$L$53="Mayor"),CONCATENATE("R",'Mapa final'!$A$53),"")</f>
        <v/>
      </c>
      <c r="AG18" s="301"/>
      <c r="AH18" s="313" t="str">
        <f ca="1">IF(AND('Mapa final'!$H$41="Alta",'Mapa final'!$L$41="Catastrófico"),CONCATENATE("R",'Mapa final'!$A$41),"")</f>
        <v/>
      </c>
      <c r="AI18" s="314"/>
      <c r="AJ18" s="314" t="str">
        <f ca="1">IF(AND('Mapa final'!$H$47="Alta",'Mapa final'!$L$47="Catastrófico"),CONCATENATE("R",'Mapa final'!$A$47),"")</f>
        <v/>
      </c>
      <c r="AK18" s="314"/>
      <c r="AL18" s="314" t="str">
        <f ca="1">IF(AND('Mapa final'!$H$53="Alta",'Mapa final'!$L$53="Catastrófico"),CONCATENATE("R",'Mapa final'!$A$53),"")</f>
        <v/>
      </c>
      <c r="AM18" s="315"/>
      <c r="AN18" s="84"/>
      <c r="AO18" s="267"/>
      <c r="AP18" s="268"/>
      <c r="AQ18" s="268"/>
      <c r="AR18" s="268"/>
      <c r="AS18" s="268"/>
      <c r="AT18" s="269"/>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4">
      <c r="A19" s="84"/>
      <c r="B19" s="253"/>
      <c r="C19" s="253"/>
      <c r="D19" s="254"/>
      <c r="E19" s="294"/>
      <c r="F19" s="295"/>
      <c r="G19" s="295"/>
      <c r="H19" s="295"/>
      <c r="I19" s="308"/>
      <c r="J19" s="322"/>
      <c r="K19" s="323"/>
      <c r="L19" s="323"/>
      <c r="M19" s="323"/>
      <c r="N19" s="323"/>
      <c r="O19" s="324"/>
      <c r="P19" s="322"/>
      <c r="Q19" s="323"/>
      <c r="R19" s="323"/>
      <c r="S19" s="323"/>
      <c r="T19" s="323"/>
      <c r="U19" s="324"/>
      <c r="V19" s="305"/>
      <c r="W19" s="302"/>
      <c r="X19" s="300"/>
      <c r="Y19" s="300"/>
      <c r="Z19" s="300"/>
      <c r="AA19" s="301"/>
      <c r="AB19" s="305"/>
      <c r="AC19" s="302"/>
      <c r="AD19" s="300"/>
      <c r="AE19" s="300"/>
      <c r="AF19" s="300"/>
      <c r="AG19" s="301"/>
      <c r="AH19" s="313"/>
      <c r="AI19" s="314"/>
      <c r="AJ19" s="314"/>
      <c r="AK19" s="314"/>
      <c r="AL19" s="314"/>
      <c r="AM19" s="315"/>
      <c r="AN19" s="84"/>
      <c r="AO19" s="267"/>
      <c r="AP19" s="268"/>
      <c r="AQ19" s="268"/>
      <c r="AR19" s="268"/>
      <c r="AS19" s="268"/>
      <c r="AT19" s="269"/>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4">
      <c r="A20" s="84"/>
      <c r="B20" s="253"/>
      <c r="C20" s="253"/>
      <c r="D20" s="254"/>
      <c r="E20" s="294"/>
      <c r="F20" s="295"/>
      <c r="G20" s="295"/>
      <c r="H20" s="295"/>
      <c r="I20" s="308"/>
      <c r="J20" s="322" t="str">
        <f ca="1">IF(AND('Mapa final'!$H$59="Alta",'Mapa final'!$L$59="Leve"),CONCATENATE("R",'Mapa final'!$A$59),"")</f>
        <v/>
      </c>
      <c r="K20" s="323"/>
      <c r="L20" s="323" t="str">
        <f>IF(AND('Mapa final'!$H$65="Alta",'Mapa final'!$L$65="Leve"),CONCATENATE("R",'Mapa final'!$A$65),"")</f>
        <v/>
      </c>
      <c r="M20" s="323"/>
      <c r="N20" s="323" t="str">
        <f>IF(AND('Mapa final'!$H$71="Alta",'Mapa final'!$L$71="Leve"),CONCATENATE("R",'Mapa final'!$A$71),"")</f>
        <v/>
      </c>
      <c r="O20" s="324"/>
      <c r="P20" s="322" t="str">
        <f ca="1">IF(AND('Mapa final'!$H$59="Alta",'Mapa final'!$L$59="Menor"),CONCATENATE("R",'Mapa final'!$A$59),"")</f>
        <v/>
      </c>
      <c r="Q20" s="323"/>
      <c r="R20" s="323" t="str">
        <f>IF(AND('Mapa final'!$H$65="Alta",'Mapa final'!$L$65="Menor"),CONCATENATE("R",'Mapa final'!$A$65),"")</f>
        <v/>
      </c>
      <c r="S20" s="323"/>
      <c r="T20" s="323" t="str">
        <f>IF(AND('Mapa final'!$H$71="Alta",'Mapa final'!$L$71="Menor"),CONCATENATE("R",'Mapa final'!$A$71),"")</f>
        <v/>
      </c>
      <c r="U20" s="324"/>
      <c r="V20" s="305" t="str">
        <f ca="1">IF(AND('Mapa final'!$H$59="Alta",'Mapa final'!$L$59="Moderado"),CONCATENATE("R",'Mapa final'!$A$59),"")</f>
        <v/>
      </c>
      <c r="W20" s="302"/>
      <c r="X20" s="300" t="str">
        <f>IF(AND('Mapa final'!$H$65="Alta",'Mapa final'!$L$65="Moderado"),CONCATENATE("R",'Mapa final'!$A$65),"")</f>
        <v/>
      </c>
      <c r="Y20" s="300"/>
      <c r="Z20" s="300" t="str">
        <f>IF(AND('Mapa final'!$H$71="Alta",'Mapa final'!$L$71="Moderado"),CONCATENATE("R",'Mapa final'!$A$71),"")</f>
        <v/>
      </c>
      <c r="AA20" s="301"/>
      <c r="AB20" s="305" t="str">
        <f ca="1">IF(AND('Mapa final'!$H$59="Alta",'Mapa final'!$L$59="Mayor"),CONCATENATE("R",'Mapa final'!$A$59),"")</f>
        <v/>
      </c>
      <c r="AC20" s="302"/>
      <c r="AD20" s="300" t="str">
        <f>IF(AND('Mapa final'!$H$65="Alta",'Mapa final'!$L$65="Mayor"),CONCATENATE("R",'Mapa final'!$A$65),"")</f>
        <v/>
      </c>
      <c r="AE20" s="300"/>
      <c r="AF20" s="300" t="str">
        <f>IF(AND('Mapa final'!$H$71="Alta",'Mapa final'!$L$71="Mayor"),CONCATENATE("R",'Mapa final'!$A$71),"")</f>
        <v/>
      </c>
      <c r="AG20" s="301"/>
      <c r="AH20" s="313" t="str">
        <f ca="1">IF(AND('Mapa final'!$H$59="Alta",'Mapa final'!$L$59="Catastrófico"),CONCATENATE("R",'Mapa final'!$A$59),"")</f>
        <v/>
      </c>
      <c r="AI20" s="314"/>
      <c r="AJ20" s="314" t="str">
        <f>IF(AND('Mapa final'!$H$65="Alta",'Mapa final'!$L$65="Catastrófico"),CONCATENATE("R",'Mapa final'!$A$65),"")</f>
        <v/>
      </c>
      <c r="AK20" s="314"/>
      <c r="AL20" s="314" t="str">
        <f>IF(AND('Mapa final'!$H$71="Alta",'Mapa final'!$L$71="Catastrófico"),CONCATENATE("R",'Mapa final'!$A$71),"")</f>
        <v/>
      </c>
      <c r="AM20" s="315"/>
      <c r="AN20" s="84"/>
      <c r="AO20" s="267"/>
      <c r="AP20" s="268"/>
      <c r="AQ20" s="268"/>
      <c r="AR20" s="268"/>
      <c r="AS20" s="268"/>
      <c r="AT20" s="269"/>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45">
      <c r="A21" s="84"/>
      <c r="B21" s="253"/>
      <c r="C21" s="253"/>
      <c r="D21" s="254"/>
      <c r="E21" s="297"/>
      <c r="F21" s="298"/>
      <c r="G21" s="298"/>
      <c r="H21" s="298"/>
      <c r="I21" s="298"/>
      <c r="J21" s="325"/>
      <c r="K21" s="326"/>
      <c r="L21" s="326"/>
      <c r="M21" s="326"/>
      <c r="N21" s="326"/>
      <c r="O21" s="327"/>
      <c r="P21" s="325"/>
      <c r="Q21" s="326"/>
      <c r="R21" s="326"/>
      <c r="S21" s="326"/>
      <c r="T21" s="326"/>
      <c r="U21" s="327"/>
      <c r="V21" s="310"/>
      <c r="W21" s="311"/>
      <c r="X21" s="311"/>
      <c r="Y21" s="311"/>
      <c r="Z21" s="311"/>
      <c r="AA21" s="312"/>
      <c r="AB21" s="310"/>
      <c r="AC21" s="311"/>
      <c r="AD21" s="311"/>
      <c r="AE21" s="311"/>
      <c r="AF21" s="311"/>
      <c r="AG21" s="312"/>
      <c r="AH21" s="316"/>
      <c r="AI21" s="317"/>
      <c r="AJ21" s="317"/>
      <c r="AK21" s="317"/>
      <c r="AL21" s="317"/>
      <c r="AM21" s="318"/>
      <c r="AN21" s="84"/>
      <c r="AO21" s="270"/>
      <c r="AP21" s="271"/>
      <c r="AQ21" s="271"/>
      <c r="AR21" s="271"/>
      <c r="AS21" s="271"/>
      <c r="AT21" s="272"/>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4">
      <c r="A22" s="84"/>
      <c r="B22" s="253"/>
      <c r="C22" s="253"/>
      <c r="D22" s="254"/>
      <c r="E22" s="291" t="s">
        <v>117</v>
      </c>
      <c r="F22" s="292"/>
      <c r="G22" s="292"/>
      <c r="H22" s="292"/>
      <c r="I22" s="293"/>
      <c r="J22" s="328" t="str">
        <f>IF(AND('Mapa final'!$H$10="Media",'Mapa final'!$L$10="Leve"),CONCATENATE("R",'Mapa final'!$A$10),"")</f>
        <v/>
      </c>
      <c r="K22" s="329"/>
      <c r="L22" s="329" t="str">
        <f ca="1">IF(AND('Mapa final'!$H$11="Media",'Mapa final'!$L$11="Leve"),CONCATENATE("R",'Mapa final'!$A$11),"")</f>
        <v/>
      </c>
      <c r="M22" s="329"/>
      <c r="N22" s="329" t="str">
        <f ca="1">IF(AND('Mapa final'!$H$17="Media",'Mapa final'!$L$17="Leve"),CONCATENATE("R",'Mapa final'!$A$17),"")</f>
        <v/>
      </c>
      <c r="O22" s="330"/>
      <c r="P22" s="328" t="str">
        <f>IF(AND('Mapa final'!$H$10="Media",'Mapa final'!$L$10="Menor"),CONCATENATE("R",'Mapa final'!$A$10),"")</f>
        <v/>
      </c>
      <c r="Q22" s="329"/>
      <c r="R22" s="329" t="str">
        <f ca="1">IF(AND('Mapa final'!$H$11="Media",'Mapa final'!$L$11="Menor"),CONCATENATE("R",'Mapa final'!$A$11),"")</f>
        <v/>
      </c>
      <c r="S22" s="329"/>
      <c r="T22" s="329" t="str">
        <f ca="1">IF(AND('Mapa final'!$H$17="Media",'Mapa final'!$L$17="Menor"),CONCATENATE("R",'Mapa final'!$A$17),"")</f>
        <v/>
      </c>
      <c r="U22" s="330"/>
      <c r="V22" s="328" t="str">
        <f>IF(AND('Mapa final'!$H$10="Media",'Mapa final'!$L$10="Moderado"),CONCATENATE("R",'Mapa final'!$A$10),"")</f>
        <v>R1</v>
      </c>
      <c r="W22" s="329"/>
      <c r="X22" s="329" t="str">
        <f ca="1">IF(AND('Mapa final'!$H$11="Media",'Mapa final'!$L$11="Moderado"),CONCATENATE("R",'Mapa final'!$A$11),"")</f>
        <v/>
      </c>
      <c r="Y22" s="329"/>
      <c r="Z22" s="329" t="str">
        <f ca="1">IF(AND('Mapa final'!$H$17="Media",'Mapa final'!$L$17="Moderado"),CONCATENATE("R",'Mapa final'!$A$17),"")</f>
        <v/>
      </c>
      <c r="AA22" s="330"/>
      <c r="AB22" s="303" t="str">
        <f>IF(AND('Mapa final'!$H$10="Media",'Mapa final'!$L$10="Mayor"),CONCATENATE("R",'Mapa final'!$A$10),"")</f>
        <v/>
      </c>
      <c r="AC22" s="304"/>
      <c r="AD22" s="304" t="str">
        <f ca="1">IF(AND('Mapa final'!$H$11="Media",'Mapa final'!$L$11="Mayor"),CONCATENATE("R",'Mapa final'!$A$11),"")</f>
        <v/>
      </c>
      <c r="AE22" s="304"/>
      <c r="AF22" s="304" t="str">
        <f ca="1">IF(AND('Mapa final'!$H$17="Media",'Mapa final'!$L$17="Mayor"),CONCATENATE("R",'Mapa final'!$A$17),"")</f>
        <v/>
      </c>
      <c r="AG22" s="306"/>
      <c r="AH22" s="319" t="str">
        <f>IF(AND('Mapa final'!$H$10="Media",'Mapa final'!$L$10="Catastrófico"),CONCATENATE("R",'Mapa final'!$A$10),"")</f>
        <v/>
      </c>
      <c r="AI22" s="320"/>
      <c r="AJ22" s="320" t="str">
        <f ca="1">IF(AND('Mapa final'!$H$11="Media",'Mapa final'!$L$11="Catastrófico"),CONCATENATE("R",'Mapa final'!$A$11),"")</f>
        <v/>
      </c>
      <c r="AK22" s="320"/>
      <c r="AL22" s="320" t="str">
        <f ca="1">IF(AND('Mapa final'!$H$17="Media",'Mapa final'!$L$17="Catastrófico"),CONCATENATE("R",'Mapa final'!$A$17),"")</f>
        <v/>
      </c>
      <c r="AM22" s="321"/>
      <c r="AN22" s="84"/>
      <c r="AO22" s="273" t="s">
        <v>81</v>
      </c>
      <c r="AP22" s="274"/>
      <c r="AQ22" s="274"/>
      <c r="AR22" s="274"/>
      <c r="AS22" s="274"/>
      <c r="AT22" s="275"/>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4">
      <c r="A23" s="84"/>
      <c r="B23" s="253"/>
      <c r="C23" s="253"/>
      <c r="D23" s="254"/>
      <c r="E23" s="294"/>
      <c r="F23" s="295"/>
      <c r="G23" s="295"/>
      <c r="H23" s="295"/>
      <c r="I23" s="296"/>
      <c r="J23" s="322"/>
      <c r="K23" s="323"/>
      <c r="L23" s="323"/>
      <c r="M23" s="323"/>
      <c r="N23" s="323"/>
      <c r="O23" s="324"/>
      <c r="P23" s="322"/>
      <c r="Q23" s="323"/>
      <c r="R23" s="323"/>
      <c r="S23" s="323"/>
      <c r="T23" s="323"/>
      <c r="U23" s="324"/>
      <c r="V23" s="322"/>
      <c r="W23" s="323"/>
      <c r="X23" s="323"/>
      <c r="Y23" s="323"/>
      <c r="Z23" s="323"/>
      <c r="AA23" s="324"/>
      <c r="AB23" s="305"/>
      <c r="AC23" s="302"/>
      <c r="AD23" s="302"/>
      <c r="AE23" s="302"/>
      <c r="AF23" s="302"/>
      <c r="AG23" s="301"/>
      <c r="AH23" s="313"/>
      <c r="AI23" s="314"/>
      <c r="AJ23" s="314"/>
      <c r="AK23" s="314"/>
      <c r="AL23" s="314"/>
      <c r="AM23" s="315"/>
      <c r="AN23" s="84"/>
      <c r="AO23" s="276"/>
      <c r="AP23" s="277"/>
      <c r="AQ23" s="277"/>
      <c r="AR23" s="277"/>
      <c r="AS23" s="277"/>
      <c r="AT23" s="27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4">
      <c r="A24" s="84"/>
      <c r="B24" s="253"/>
      <c r="C24" s="253"/>
      <c r="D24" s="254"/>
      <c r="E24" s="294"/>
      <c r="F24" s="295"/>
      <c r="G24" s="295"/>
      <c r="H24" s="295"/>
      <c r="I24" s="296"/>
      <c r="J24" s="322" t="str">
        <f ca="1">IF(AND('Mapa final'!$H$23="Media",'Mapa final'!$L$23="Leve"),CONCATENATE("R",'Mapa final'!$A$23),"")</f>
        <v/>
      </c>
      <c r="K24" s="323"/>
      <c r="L24" s="323" t="str">
        <f ca="1">IF(AND('Mapa final'!$H$29="Media",'Mapa final'!$L$29="Leve"),CONCATENATE("R",'Mapa final'!$A$29),"")</f>
        <v/>
      </c>
      <c r="M24" s="323"/>
      <c r="N24" s="323" t="str">
        <f ca="1">IF(AND('Mapa final'!$H$35="Media",'Mapa final'!$L$35="Leve"),CONCATENATE("R",'Mapa final'!$A$35),"")</f>
        <v/>
      </c>
      <c r="O24" s="324"/>
      <c r="P24" s="322" t="str">
        <f ca="1">IF(AND('Mapa final'!$H$23="Media",'Mapa final'!$L$23="Menor"),CONCATENATE("R",'Mapa final'!$A$23),"")</f>
        <v/>
      </c>
      <c r="Q24" s="323"/>
      <c r="R24" s="323" t="str">
        <f ca="1">IF(AND('Mapa final'!$H$29="Media",'Mapa final'!$L$29="Menor"),CONCATENATE("R",'Mapa final'!$A$29),"")</f>
        <v/>
      </c>
      <c r="S24" s="323"/>
      <c r="T24" s="323" t="str">
        <f ca="1">IF(AND('Mapa final'!$H$35="Media",'Mapa final'!$L$35="Menor"),CONCATENATE("R",'Mapa final'!$A$35),"")</f>
        <v/>
      </c>
      <c r="U24" s="324"/>
      <c r="V24" s="322" t="str">
        <f ca="1">IF(AND('Mapa final'!$H$23="Media",'Mapa final'!$L$23="Moderado"),CONCATENATE("R",'Mapa final'!$A$23),"")</f>
        <v/>
      </c>
      <c r="W24" s="323"/>
      <c r="X24" s="323" t="str">
        <f ca="1">IF(AND('Mapa final'!$H$29="Media",'Mapa final'!$L$29="Moderado"),CONCATENATE("R",'Mapa final'!$A$29),"")</f>
        <v/>
      </c>
      <c r="Y24" s="323"/>
      <c r="Z24" s="323" t="str">
        <f ca="1">IF(AND('Mapa final'!$H$35="Media",'Mapa final'!$L$35="Moderado"),CONCATENATE("R",'Mapa final'!$A$35),"")</f>
        <v/>
      </c>
      <c r="AA24" s="324"/>
      <c r="AB24" s="305" t="str">
        <f ca="1">IF(AND('Mapa final'!$H$23="Media",'Mapa final'!$L$23="Mayor"),CONCATENATE("R",'Mapa final'!$A$23),"")</f>
        <v/>
      </c>
      <c r="AC24" s="302"/>
      <c r="AD24" s="300" t="str">
        <f ca="1">IF(AND('Mapa final'!$H$29="Media",'Mapa final'!$L$29="Mayor"),CONCATENATE("R",'Mapa final'!$A$29),"")</f>
        <v/>
      </c>
      <c r="AE24" s="300"/>
      <c r="AF24" s="300" t="str">
        <f ca="1">IF(AND('Mapa final'!$H$35="Media",'Mapa final'!$L$35="Mayor"),CONCATENATE("R",'Mapa final'!$A$35),"")</f>
        <v/>
      </c>
      <c r="AG24" s="301"/>
      <c r="AH24" s="313" t="str">
        <f ca="1">IF(AND('Mapa final'!$H$23="Media",'Mapa final'!$L$23="Catastrófico"),CONCATENATE("R",'Mapa final'!$A$23),"")</f>
        <v/>
      </c>
      <c r="AI24" s="314"/>
      <c r="AJ24" s="314" t="str">
        <f ca="1">IF(AND('Mapa final'!$H$29="Media",'Mapa final'!$L$29="Catastrófico"),CONCATENATE("R",'Mapa final'!$A$29),"")</f>
        <v/>
      </c>
      <c r="AK24" s="314"/>
      <c r="AL24" s="314" t="str">
        <f ca="1">IF(AND('Mapa final'!$H$35="Media",'Mapa final'!$L$35="Catastrófico"),CONCATENATE("R",'Mapa final'!$A$35),"")</f>
        <v/>
      </c>
      <c r="AM24" s="315"/>
      <c r="AN24" s="84"/>
      <c r="AO24" s="276"/>
      <c r="AP24" s="277"/>
      <c r="AQ24" s="277"/>
      <c r="AR24" s="277"/>
      <c r="AS24" s="277"/>
      <c r="AT24" s="27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4">
      <c r="A25" s="84"/>
      <c r="B25" s="253"/>
      <c r="C25" s="253"/>
      <c r="D25" s="254"/>
      <c r="E25" s="294"/>
      <c r="F25" s="295"/>
      <c r="G25" s="295"/>
      <c r="H25" s="295"/>
      <c r="I25" s="296"/>
      <c r="J25" s="322"/>
      <c r="K25" s="323"/>
      <c r="L25" s="323"/>
      <c r="M25" s="323"/>
      <c r="N25" s="323"/>
      <c r="O25" s="324"/>
      <c r="P25" s="322"/>
      <c r="Q25" s="323"/>
      <c r="R25" s="323"/>
      <c r="S25" s="323"/>
      <c r="T25" s="323"/>
      <c r="U25" s="324"/>
      <c r="V25" s="322"/>
      <c r="W25" s="323"/>
      <c r="X25" s="323"/>
      <c r="Y25" s="323"/>
      <c r="Z25" s="323"/>
      <c r="AA25" s="324"/>
      <c r="AB25" s="305"/>
      <c r="AC25" s="302"/>
      <c r="AD25" s="300"/>
      <c r="AE25" s="300"/>
      <c r="AF25" s="300"/>
      <c r="AG25" s="301"/>
      <c r="AH25" s="313"/>
      <c r="AI25" s="314"/>
      <c r="AJ25" s="314"/>
      <c r="AK25" s="314"/>
      <c r="AL25" s="314"/>
      <c r="AM25" s="315"/>
      <c r="AN25" s="84"/>
      <c r="AO25" s="276"/>
      <c r="AP25" s="277"/>
      <c r="AQ25" s="277"/>
      <c r="AR25" s="277"/>
      <c r="AS25" s="277"/>
      <c r="AT25" s="278"/>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4">
      <c r="A26" s="84"/>
      <c r="B26" s="253"/>
      <c r="C26" s="253"/>
      <c r="D26" s="254"/>
      <c r="E26" s="294"/>
      <c r="F26" s="295"/>
      <c r="G26" s="295"/>
      <c r="H26" s="295"/>
      <c r="I26" s="296"/>
      <c r="J26" s="322" t="str">
        <f ca="1">IF(AND('Mapa final'!$H$41="Media",'Mapa final'!$L$41="Leve"),CONCATENATE("R",'Mapa final'!$A$41),"")</f>
        <v/>
      </c>
      <c r="K26" s="323"/>
      <c r="L26" s="323" t="str">
        <f ca="1">IF(AND('Mapa final'!$H$47="Media",'Mapa final'!$L$47="Leve"),CONCATENATE("R",'Mapa final'!$A$47),"")</f>
        <v/>
      </c>
      <c r="M26" s="323"/>
      <c r="N26" s="323" t="str">
        <f ca="1">IF(AND('Mapa final'!$H$53="Media",'Mapa final'!$L$53="Leve"),CONCATENATE("R",'Mapa final'!$A$53),"")</f>
        <v/>
      </c>
      <c r="O26" s="324"/>
      <c r="P26" s="322" t="str">
        <f ca="1">IF(AND('Mapa final'!$H$41="Media",'Mapa final'!$L$41="Menor"),CONCATENATE("R",'Mapa final'!$A$41),"")</f>
        <v/>
      </c>
      <c r="Q26" s="323"/>
      <c r="R26" s="323" t="str">
        <f ca="1">IF(AND('Mapa final'!$H$47="Media",'Mapa final'!$L$47="Menor"),CONCATENATE("R",'Mapa final'!$A$47),"")</f>
        <v/>
      </c>
      <c r="S26" s="323"/>
      <c r="T26" s="323" t="str">
        <f ca="1">IF(AND('Mapa final'!$H$53="Media",'Mapa final'!$L$53="Menor"),CONCATENATE("R",'Mapa final'!$A$53),"")</f>
        <v/>
      </c>
      <c r="U26" s="324"/>
      <c r="V26" s="322" t="str">
        <f ca="1">IF(AND('Mapa final'!$H$41="Media",'Mapa final'!$L$41="Moderado"),CONCATENATE("R",'Mapa final'!$A$41),"")</f>
        <v/>
      </c>
      <c r="W26" s="323"/>
      <c r="X26" s="323" t="str">
        <f ca="1">IF(AND('Mapa final'!$H$47="Media",'Mapa final'!$L$47="Moderado"),CONCATENATE("R",'Mapa final'!$A$47),"")</f>
        <v/>
      </c>
      <c r="Y26" s="323"/>
      <c r="Z26" s="323" t="str">
        <f ca="1">IF(AND('Mapa final'!$H$53="Media",'Mapa final'!$L$53="Moderado"),CONCATENATE("R",'Mapa final'!$A$53),"")</f>
        <v/>
      </c>
      <c r="AA26" s="324"/>
      <c r="AB26" s="305" t="str">
        <f ca="1">IF(AND('Mapa final'!$H$41="Media",'Mapa final'!$L$41="Mayor"),CONCATENATE("R",'Mapa final'!$A$41),"")</f>
        <v/>
      </c>
      <c r="AC26" s="302"/>
      <c r="AD26" s="300" t="str">
        <f ca="1">IF(AND('Mapa final'!$H$47="Media",'Mapa final'!$L$47="Mayor"),CONCATENATE("R",'Mapa final'!$A$47),"")</f>
        <v/>
      </c>
      <c r="AE26" s="300"/>
      <c r="AF26" s="300" t="str">
        <f ca="1">IF(AND('Mapa final'!$H$53="Media",'Mapa final'!$L$53="Mayor"),CONCATENATE("R",'Mapa final'!$A$53),"")</f>
        <v/>
      </c>
      <c r="AG26" s="301"/>
      <c r="AH26" s="313" t="str">
        <f ca="1">IF(AND('Mapa final'!$H$41="Media",'Mapa final'!$L$41="Catastrófico"),CONCATENATE("R",'Mapa final'!$A$41),"")</f>
        <v/>
      </c>
      <c r="AI26" s="314"/>
      <c r="AJ26" s="314" t="str">
        <f ca="1">IF(AND('Mapa final'!$H$47="Media",'Mapa final'!$L$47="Catastrófico"),CONCATENATE("R",'Mapa final'!$A$47),"")</f>
        <v/>
      </c>
      <c r="AK26" s="314"/>
      <c r="AL26" s="314" t="str">
        <f ca="1">IF(AND('Mapa final'!$H$53="Media",'Mapa final'!$L$53="Catastrófico"),CONCATENATE("R",'Mapa final'!$A$53),"")</f>
        <v/>
      </c>
      <c r="AM26" s="315"/>
      <c r="AN26" s="84"/>
      <c r="AO26" s="276"/>
      <c r="AP26" s="277"/>
      <c r="AQ26" s="277"/>
      <c r="AR26" s="277"/>
      <c r="AS26" s="277"/>
      <c r="AT26" s="27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4">
      <c r="A27" s="84"/>
      <c r="B27" s="253"/>
      <c r="C27" s="253"/>
      <c r="D27" s="254"/>
      <c r="E27" s="294"/>
      <c r="F27" s="295"/>
      <c r="G27" s="295"/>
      <c r="H27" s="295"/>
      <c r="I27" s="296"/>
      <c r="J27" s="322"/>
      <c r="K27" s="323"/>
      <c r="L27" s="323"/>
      <c r="M27" s="323"/>
      <c r="N27" s="323"/>
      <c r="O27" s="324"/>
      <c r="P27" s="322"/>
      <c r="Q27" s="323"/>
      <c r="R27" s="323"/>
      <c r="S27" s="323"/>
      <c r="T27" s="323"/>
      <c r="U27" s="324"/>
      <c r="V27" s="322"/>
      <c r="W27" s="323"/>
      <c r="X27" s="323"/>
      <c r="Y27" s="323"/>
      <c r="Z27" s="323"/>
      <c r="AA27" s="324"/>
      <c r="AB27" s="305"/>
      <c r="AC27" s="302"/>
      <c r="AD27" s="300"/>
      <c r="AE27" s="300"/>
      <c r="AF27" s="300"/>
      <c r="AG27" s="301"/>
      <c r="AH27" s="313"/>
      <c r="AI27" s="314"/>
      <c r="AJ27" s="314"/>
      <c r="AK27" s="314"/>
      <c r="AL27" s="314"/>
      <c r="AM27" s="315"/>
      <c r="AN27" s="84"/>
      <c r="AO27" s="276"/>
      <c r="AP27" s="277"/>
      <c r="AQ27" s="277"/>
      <c r="AR27" s="277"/>
      <c r="AS27" s="277"/>
      <c r="AT27" s="278"/>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4">
      <c r="A28" s="84"/>
      <c r="B28" s="253"/>
      <c r="C28" s="253"/>
      <c r="D28" s="254"/>
      <c r="E28" s="294"/>
      <c r="F28" s="295"/>
      <c r="G28" s="295"/>
      <c r="H28" s="295"/>
      <c r="I28" s="296"/>
      <c r="J28" s="322" t="str">
        <f ca="1">IF(AND('Mapa final'!$H$59="Media",'Mapa final'!$L$59="Leve"),CONCATENATE("R",'Mapa final'!$A$59),"")</f>
        <v/>
      </c>
      <c r="K28" s="323"/>
      <c r="L28" s="323" t="str">
        <f>IF(AND('Mapa final'!$H$65="Media",'Mapa final'!$L$65="Leve"),CONCATENATE("R",'Mapa final'!$A$65),"")</f>
        <v/>
      </c>
      <c r="M28" s="323"/>
      <c r="N28" s="323" t="str">
        <f>IF(AND('Mapa final'!$H$71="Media",'Mapa final'!$L$71="Leve"),CONCATENATE("R",'Mapa final'!$A$71),"")</f>
        <v/>
      </c>
      <c r="O28" s="324"/>
      <c r="P28" s="322" t="str">
        <f ca="1">IF(AND('Mapa final'!$H$59="Media",'Mapa final'!$L$59="Menor"),CONCATENATE("R",'Mapa final'!$A$59),"")</f>
        <v/>
      </c>
      <c r="Q28" s="323"/>
      <c r="R28" s="323" t="str">
        <f>IF(AND('Mapa final'!$H$65="Media",'Mapa final'!$L$65="Menor"),CONCATENATE("R",'Mapa final'!$A$65),"")</f>
        <v/>
      </c>
      <c r="S28" s="323"/>
      <c r="T28" s="323" t="str">
        <f>IF(AND('Mapa final'!$H$71="Media",'Mapa final'!$L$71="Menor"),CONCATENATE("R",'Mapa final'!$A$71),"")</f>
        <v/>
      </c>
      <c r="U28" s="324"/>
      <c r="V28" s="322" t="str">
        <f ca="1">IF(AND('Mapa final'!$H$59="Media",'Mapa final'!$L$59="Moderado"),CONCATENATE("R",'Mapa final'!$A$59),"")</f>
        <v/>
      </c>
      <c r="W28" s="323"/>
      <c r="X28" s="323" t="str">
        <f>IF(AND('Mapa final'!$H$65="Media",'Mapa final'!$L$65="Moderado"),CONCATENATE("R",'Mapa final'!$A$65),"")</f>
        <v/>
      </c>
      <c r="Y28" s="323"/>
      <c r="Z28" s="323" t="str">
        <f>IF(AND('Mapa final'!$H$71="Media",'Mapa final'!$L$71="Moderado"),CONCATENATE("R",'Mapa final'!$A$71),"")</f>
        <v/>
      </c>
      <c r="AA28" s="324"/>
      <c r="AB28" s="305" t="str">
        <f ca="1">IF(AND('Mapa final'!$H$59="Media",'Mapa final'!$L$59="Mayor"),CONCATENATE("R",'Mapa final'!$A$59),"")</f>
        <v/>
      </c>
      <c r="AC28" s="302"/>
      <c r="AD28" s="300" t="str">
        <f>IF(AND('Mapa final'!$H$65="Media",'Mapa final'!$L$65="Mayor"),CONCATENATE("R",'Mapa final'!$A$65),"")</f>
        <v/>
      </c>
      <c r="AE28" s="300"/>
      <c r="AF28" s="300" t="str">
        <f>IF(AND('Mapa final'!$H$71="Media",'Mapa final'!$L$71="Mayor"),CONCATENATE("R",'Mapa final'!$A$71),"")</f>
        <v/>
      </c>
      <c r="AG28" s="301"/>
      <c r="AH28" s="313" t="str">
        <f ca="1">IF(AND('Mapa final'!$H$59="Media",'Mapa final'!$L$59="Catastrófico"),CONCATENATE("R",'Mapa final'!$A$59),"")</f>
        <v/>
      </c>
      <c r="AI28" s="314"/>
      <c r="AJ28" s="314" t="str">
        <f>IF(AND('Mapa final'!$H$65="Media",'Mapa final'!$L$65="Catastrófico"),CONCATENATE("R",'Mapa final'!$A$65),"")</f>
        <v/>
      </c>
      <c r="AK28" s="314"/>
      <c r="AL28" s="314" t="str">
        <f>IF(AND('Mapa final'!$H$71="Media",'Mapa final'!$L$71="Catastrófico"),CONCATENATE("R",'Mapa final'!$A$71),"")</f>
        <v/>
      </c>
      <c r="AM28" s="315"/>
      <c r="AN28" s="84"/>
      <c r="AO28" s="276"/>
      <c r="AP28" s="277"/>
      <c r="AQ28" s="277"/>
      <c r="AR28" s="277"/>
      <c r="AS28" s="277"/>
      <c r="AT28" s="278"/>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 thickBot="1" x14ac:dyDescent="0.45">
      <c r="A29" s="84"/>
      <c r="B29" s="253"/>
      <c r="C29" s="253"/>
      <c r="D29" s="254"/>
      <c r="E29" s="297"/>
      <c r="F29" s="298"/>
      <c r="G29" s="298"/>
      <c r="H29" s="298"/>
      <c r="I29" s="299"/>
      <c r="J29" s="322"/>
      <c r="K29" s="323"/>
      <c r="L29" s="323"/>
      <c r="M29" s="323"/>
      <c r="N29" s="323"/>
      <c r="O29" s="324"/>
      <c r="P29" s="325"/>
      <c r="Q29" s="326"/>
      <c r="R29" s="326"/>
      <c r="S29" s="326"/>
      <c r="T29" s="326"/>
      <c r="U29" s="327"/>
      <c r="V29" s="325"/>
      <c r="W29" s="326"/>
      <c r="X29" s="326"/>
      <c r="Y29" s="326"/>
      <c r="Z29" s="326"/>
      <c r="AA29" s="327"/>
      <c r="AB29" s="310"/>
      <c r="AC29" s="311"/>
      <c r="AD29" s="311"/>
      <c r="AE29" s="311"/>
      <c r="AF29" s="311"/>
      <c r="AG29" s="312"/>
      <c r="AH29" s="316"/>
      <c r="AI29" s="317"/>
      <c r="AJ29" s="317"/>
      <c r="AK29" s="317"/>
      <c r="AL29" s="317"/>
      <c r="AM29" s="318"/>
      <c r="AN29" s="84"/>
      <c r="AO29" s="279"/>
      <c r="AP29" s="280"/>
      <c r="AQ29" s="280"/>
      <c r="AR29" s="280"/>
      <c r="AS29" s="280"/>
      <c r="AT29" s="28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4">
      <c r="A30" s="84"/>
      <c r="B30" s="253"/>
      <c r="C30" s="253"/>
      <c r="D30" s="254"/>
      <c r="E30" s="291" t="s">
        <v>114</v>
      </c>
      <c r="F30" s="292"/>
      <c r="G30" s="292"/>
      <c r="H30" s="292"/>
      <c r="I30" s="292"/>
      <c r="J30" s="337" t="str">
        <f>IF(AND('Mapa final'!$H$10="Baja",'Mapa final'!$L$10="Leve"),CONCATENATE("R",'Mapa final'!$A$10),"")</f>
        <v/>
      </c>
      <c r="K30" s="338"/>
      <c r="L30" s="338" t="str">
        <f ca="1">IF(AND('Mapa final'!$H$11="Baja",'Mapa final'!$L$11="Leve"),CONCATENATE("R",'Mapa final'!$A$11),"")</f>
        <v/>
      </c>
      <c r="M30" s="338"/>
      <c r="N30" s="338" t="str">
        <f ca="1">IF(AND('Mapa final'!$H$17="Baja",'Mapa final'!$L$17="Leve"),CONCATENATE("R",'Mapa final'!$A$17),"")</f>
        <v/>
      </c>
      <c r="O30" s="339"/>
      <c r="P30" s="329" t="str">
        <f>IF(AND('Mapa final'!$H$10="Baja",'Mapa final'!$L$10="Menor"),CONCATENATE("R",'Mapa final'!$A$10),"")</f>
        <v/>
      </c>
      <c r="Q30" s="329"/>
      <c r="R30" s="329" t="str">
        <f ca="1">IF(AND('Mapa final'!$H$11="Baja",'Mapa final'!$L$11="Menor"),CONCATENATE("R",'Mapa final'!$A$11),"")</f>
        <v/>
      </c>
      <c r="S30" s="329"/>
      <c r="T30" s="329" t="str">
        <f ca="1">IF(AND('Mapa final'!$H$17="Baja",'Mapa final'!$L$17="Menor"),CONCATENATE("R",'Mapa final'!$A$17),"")</f>
        <v/>
      </c>
      <c r="U30" s="330"/>
      <c r="V30" s="328" t="str">
        <f>IF(AND('Mapa final'!$H$10="Baja",'Mapa final'!$L$10="Moderado"),CONCATENATE("R",'Mapa final'!$A$10),"")</f>
        <v/>
      </c>
      <c r="W30" s="329"/>
      <c r="X30" s="329" t="str">
        <f ca="1">IF(AND('Mapa final'!$H$11="Baja",'Mapa final'!$L$11="Moderado"),CONCATENATE("R",'Mapa final'!$A$11),"")</f>
        <v/>
      </c>
      <c r="Y30" s="329"/>
      <c r="Z30" s="329" t="str">
        <f ca="1">IF(AND('Mapa final'!$H$17="Baja",'Mapa final'!$L$17="Moderado"),CONCATENATE("R",'Mapa final'!$A$17),"")</f>
        <v/>
      </c>
      <c r="AA30" s="330"/>
      <c r="AB30" s="303" t="str">
        <f>IF(AND('Mapa final'!$H$10="Baja",'Mapa final'!$L$10="Mayor"),CONCATENATE("R",'Mapa final'!$A$10),"")</f>
        <v/>
      </c>
      <c r="AC30" s="304"/>
      <c r="AD30" s="304" t="str">
        <f ca="1">IF(AND('Mapa final'!$H$11="Baja",'Mapa final'!$L$11="Mayor"),CONCATENATE("R",'Mapa final'!$A$11),"")</f>
        <v/>
      </c>
      <c r="AE30" s="304"/>
      <c r="AF30" s="304" t="str">
        <f ca="1">IF(AND('Mapa final'!$H$17="Baja",'Mapa final'!$L$17="Mayor"),CONCATENATE("R",'Mapa final'!$A$17),"")</f>
        <v/>
      </c>
      <c r="AG30" s="306"/>
      <c r="AH30" s="319" t="str">
        <f>IF(AND('Mapa final'!$H$10="Baja",'Mapa final'!$L$10="Catastrófico"),CONCATENATE("R",'Mapa final'!$A$10),"")</f>
        <v/>
      </c>
      <c r="AI30" s="320"/>
      <c r="AJ30" s="320" t="str">
        <f ca="1">IF(AND('Mapa final'!$H$11="Baja",'Mapa final'!$L$11="Catastrófico"),CONCATENATE("R",'Mapa final'!$A$11),"")</f>
        <v/>
      </c>
      <c r="AK30" s="320"/>
      <c r="AL30" s="320" t="str">
        <f ca="1">IF(AND('Mapa final'!$H$17="Baja",'Mapa final'!$L$17="Catastrófico"),CONCATENATE("R",'Mapa final'!$A$17),"")</f>
        <v/>
      </c>
      <c r="AM30" s="321"/>
      <c r="AN30" s="84"/>
      <c r="AO30" s="282" t="s">
        <v>82</v>
      </c>
      <c r="AP30" s="283"/>
      <c r="AQ30" s="283"/>
      <c r="AR30" s="283"/>
      <c r="AS30" s="283"/>
      <c r="AT30" s="2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4">
      <c r="A31" s="84"/>
      <c r="B31" s="253"/>
      <c r="C31" s="253"/>
      <c r="D31" s="254"/>
      <c r="E31" s="294"/>
      <c r="F31" s="295"/>
      <c r="G31" s="295"/>
      <c r="H31" s="295"/>
      <c r="I31" s="308"/>
      <c r="J31" s="333"/>
      <c r="K31" s="331"/>
      <c r="L31" s="331"/>
      <c r="M31" s="331"/>
      <c r="N31" s="331"/>
      <c r="O31" s="332"/>
      <c r="P31" s="323"/>
      <c r="Q31" s="323"/>
      <c r="R31" s="323"/>
      <c r="S31" s="323"/>
      <c r="T31" s="323"/>
      <c r="U31" s="324"/>
      <c r="V31" s="322"/>
      <c r="W31" s="323"/>
      <c r="X31" s="323"/>
      <c r="Y31" s="323"/>
      <c r="Z31" s="323"/>
      <c r="AA31" s="324"/>
      <c r="AB31" s="305"/>
      <c r="AC31" s="302"/>
      <c r="AD31" s="302"/>
      <c r="AE31" s="302"/>
      <c r="AF31" s="302"/>
      <c r="AG31" s="301"/>
      <c r="AH31" s="313"/>
      <c r="AI31" s="314"/>
      <c r="AJ31" s="314"/>
      <c r="AK31" s="314"/>
      <c r="AL31" s="314"/>
      <c r="AM31" s="315"/>
      <c r="AN31" s="84"/>
      <c r="AO31" s="285"/>
      <c r="AP31" s="286"/>
      <c r="AQ31" s="286"/>
      <c r="AR31" s="286"/>
      <c r="AS31" s="286"/>
      <c r="AT31" s="287"/>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4">
      <c r="A32" s="84"/>
      <c r="B32" s="253"/>
      <c r="C32" s="253"/>
      <c r="D32" s="254"/>
      <c r="E32" s="294"/>
      <c r="F32" s="295"/>
      <c r="G32" s="295"/>
      <c r="H32" s="295"/>
      <c r="I32" s="308"/>
      <c r="J32" s="333" t="str">
        <f ca="1">IF(AND('Mapa final'!$H$23="Baja",'Mapa final'!$L$23="Leve"),CONCATENATE("R",'Mapa final'!$A$23),"")</f>
        <v/>
      </c>
      <c r="K32" s="331"/>
      <c r="L32" s="331" t="str">
        <f ca="1">IF(AND('Mapa final'!$H$29="Baja",'Mapa final'!$L$29="Leve"),CONCATENATE("R",'Mapa final'!$A$29),"")</f>
        <v/>
      </c>
      <c r="M32" s="331"/>
      <c r="N32" s="331" t="str">
        <f ca="1">IF(AND('Mapa final'!$H$35="Baja",'Mapa final'!$L$35="Leve"),CONCATENATE("R",'Mapa final'!$A$35),"")</f>
        <v/>
      </c>
      <c r="O32" s="332"/>
      <c r="P32" s="323" t="str">
        <f ca="1">IF(AND('Mapa final'!$H$23="Baja",'Mapa final'!$L$23="Menor"),CONCATENATE("R",'Mapa final'!$A$23),"")</f>
        <v/>
      </c>
      <c r="Q32" s="323"/>
      <c r="R32" s="323" t="str">
        <f ca="1">IF(AND('Mapa final'!$H$29="Baja",'Mapa final'!$L$29="Menor"),CONCATENATE("R",'Mapa final'!$A$29),"")</f>
        <v/>
      </c>
      <c r="S32" s="323"/>
      <c r="T32" s="323" t="str">
        <f ca="1">IF(AND('Mapa final'!$H$35="Baja",'Mapa final'!$L$35="Menor"),CONCATENATE("R",'Mapa final'!$A$35),"")</f>
        <v/>
      </c>
      <c r="U32" s="324"/>
      <c r="V32" s="322" t="str">
        <f ca="1">IF(AND('Mapa final'!$H$23="Baja",'Mapa final'!$L$23="Moderado"),CONCATENATE("R",'Mapa final'!$A$23),"")</f>
        <v/>
      </c>
      <c r="W32" s="323"/>
      <c r="X32" s="323" t="str">
        <f ca="1">IF(AND('Mapa final'!$H$29="Baja",'Mapa final'!$L$29="Moderado"),CONCATENATE("R",'Mapa final'!$A$29),"")</f>
        <v/>
      </c>
      <c r="Y32" s="323"/>
      <c r="Z32" s="323" t="str">
        <f ca="1">IF(AND('Mapa final'!$H$35="Baja",'Mapa final'!$L$35="Moderado"),CONCATENATE("R",'Mapa final'!$A$35),"")</f>
        <v/>
      </c>
      <c r="AA32" s="324"/>
      <c r="AB32" s="305" t="str">
        <f ca="1">IF(AND('Mapa final'!$H$23="Baja",'Mapa final'!$L$23="Mayor"),CONCATENATE("R",'Mapa final'!$A$23),"")</f>
        <v/>
      </c>
      <c r="AC32" s="302"/>
      <c r="AD32" s="300" t="str">
        <f ca="1">IF(AND('Mapa final'!$H$29="Baja",'Mapa final'!$L$29="Mayor"),CONCATENATE("R",'Mapa final'!$A$29),"")</f>
        <v/>
      </c>
      <c r="AE32" s="300"/>
      <c r="AF32" s="300" t="str">
        <f ca="1">IF(AND('Mapa final'!$H$35="Baja",'Mapa final'!$L$35="Mayor"),CONCATENATE("R",'Mapa final'!$A$35),"")</f>
        <v/>
      </c>
      <c r="AG32" s="301"/>
      <c r="AH32" s="313" t="str">
        <f ca="1">IF(AND('Mapa final'!$H$23="Baja",'Mapa final'!$L$23="Catastrófico"),CONCATENATE("R",'Mapa final'!$A$23),"")</f>
        <v/>
      </c>
      <c r="AI32" s="314"/>
      <c r="AJ32" s="314" t="str">
        <f ca="1">IF(AND('Mapa final'!$H$29="Baja",'Mapa final'!$L$29="Catastrófico"),CONCATENATE("R",'Mapa final'!$A$29),"")</f>
        <v/>
      </c>
      <c r="AK32" s="314"/>
      <c r="AL32" s="314" t="str">
        <f ca="1">IF(AND('Mapa final'!$H$35="Baja",'Mapa final'!$L$35="Catastrófico"),CONCATENATE("R",'Mapa final'!$A$35),"")</f>
        <v/>
      </c>
      <c r="AM32" s="315"/>
      <c r="AN32" s="84"/>
      <c r="AO32" s="285"/>
      <c r="AP32" s="286"/>
      <c r="AQ32" s="286"/>
      <c r="AR32" s="286"/>
      <c r="AS32" s="286"/>
      <c r="AT32" s="287"/>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4">
      <c r="A33" s="84"/>
      <c r="B33" s="253"/>
      <c r="C33" s="253"/>
      <c r="D33" s="254"/>
      <c r="E33" s="294"/>
      <c r="F33" s="295"/>
      <c r="G33" s="295"/>
      <c r="H33" s="295"/>
      <c r="I33" s="308"/>
      <c r="J33" s="333"/>
      <c r="K33" s="331"/>
      <c r="L33" s="331"/>
      <c r="M33" s="331"/>
      <c r="N33" s="331"/>
      <c r="O33" s="332"/>
      <c r="P33" s="323"/>
      <c r="Q33" s="323"/>
      <c r="R33" s="323"/>
      <c r="S33" s="323"/>
      <c r="T33" s="323"/>
      <c r="U33" s="324"/>
      <c r="V33" s="322"/>
      <c r="W33" s="323"/>
      <c r="X33" s="323"/>
      <c r="Y33" s="323"/>
      <c r="Z33" s="323"/>
      <c r="AA33" s="324"/>
      <c r="AB33" s="305"/>
      <c r="AC33" s="302"/>
      <c r="AD33" s="300"/>
      <c r="AE33" s="300"/>
      <c r="AF33" s="300"/>
      <c r="AG33" s="301"/>
      <c r="AH33" s="313"/>
      <c r="AI33" s="314"/>
      <c r="AJ33" s="314"/>
      <c r="AK33" s="314"/>
      <c r="AL33" s="314"/>
      <c r="AM33" s="315"/>
      <c r="AN33" s="84"/>
      <c r="AO33" s="285"/>
      <c r="AP33" s="286"/>
      <c r="AQ33" s="286"/>
      <c r="AR33" s="286"/>
      <c r="AS33" s="286"/>
      <c r="AT33" s="287"/>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4">
      <c r="A34" s="84"/>
      <c r="B34" s="253"/>
      <c r="C34" s="253"/>
      <c r="D34" s="254"/>
      <c r="E34" s="294"/>
      <c r="F34" s="295"/>
      <c r="G34" s="295"/>
      <c r="H34" s="295"/>
      <c r="I34" s="308"/>
      <c r="J34" s="333" t="str">
        <f ca="1">IF(AND('Mapa final'!$H$41="Baja",'Mapa final'!$L$41="Leve"),CONCATENATE("R",'Mapa final'!$A$41),"")</f>
        <v/>
      </c>
      <c r="K34" s="331"/>
      <c r="L34" s="331" t="str">
        <f ca="1">IF(AND('Mapa final'!$H$47="Baja",'Mapa final'!$L$47="Leve"),CONCATENATE("R",'Mapa final'!$A$47),"")</f>
        <v/>
      </c>
      <c r="M34" s="331"/>
      <c r="N34" s="331" t="str">
        <f ca="1">IF(AND('Mapa final'!$H$53="Baja",'Mapa final'!$L$53="Leve"),CONCATENATE("R",'Mapa final'!$A$53),"")</f>
        <v/>
      </c>
      <c r="O34" s="332"/>
      <c r="P34" s="323" t="str">
        <f ca="1">IF(AND('Mapa final'!$H$41="Baja",'Mapa final'!$L$41="Menor"),CONCATENATE("R",'Mapa final'!$A$41),"")</f>
        <v/>
      </c>
      <c r="Q34" s="323"/>
      <c r="R34" s="323" t="str">
        <f ca="1">IF(AND('Mapa final'!$H$47="Baja",'Mapa final'!$L$47="Menor"),CONCATENATE("R",'Mapa final'!$A$47),"")</f>
        <v/>
      </c>
      <c r="S34" s="323"/>
      <c r="T34" s="323" t="str">
        <f ca="1">IF(AND('Mapa final'!$H$53="Baja",'Mapa final'!$L$53="Menor"),CONCATENATE("R",'Mapa final'!$A$53),"")</f>
        <v/>
      </c>
      <c r="U34" s="324"/>
      <c r="V34" s="322" t="str">
        <f ca="1">IF(AND('Mapa final'!$H$41="Baja",'Mapa final'!$L$41="Moderado"),CONCATENATE("R",'Mapa final'!$A$41),"")</f>
        <v/>
      </c>
      <c r="W34" s="323"/>
      <c r="X34" s="323" t="str">
        <f ca="1">IF(AND('Mapa final'!$H$47="Baja",'Mapa final'!$L$47="Moderado"),CONCATENATE("R",'Mapa final'!$A$47),"")</f>
        <v/>
      </c>
      <c r="Y34" s="323"/>
      <c r="Z34" s="323" t="str">
        <f ca="1">IF(AND('Mapa final'!$H$53="Baja",'Mapa final'!$L$53="Moderado"),CONCATENATE("R",'Mapa final'!$A$53),"")</f>
        <v/>
      </c>
      <c r="AA34" s="324"/>
      <c r="AB34" s="305" t="str">
        <f ca="1">IF(AND('Mapa final'!$H$41="Baja",'Mapa final'!$L$41="Mayor"),CONCATENATE("R",'Mapa final'!$A$41),"")</f>
        <v/>
      </c>
      <c r="AC34" s="302"/>
      <c r="AD34" s="300" t="str">
        <f ca="1">IF(AND('Mapa final'!$H$47="Baja",'Mapa final'!$L$47="Mayor"),CONCATENATE("R",'Mapa final'!$A$47),"")</f>
        <v/>
      </c>
      <c r="AE34" s="300"/>
      <c r="AF34" s="300" t="str">
        <f ca="1">IF(AND('Mapa final'!$H$53="Baja",'Mapa final'!$L$53="Mayor"),CONCATENATE("R",'Mapa final'!$A$53),"")</f>
        <v/>
      </c>
      <c r="AG34" s="301"/>
      <c r="AH34" s="313" t="str">
        <f ca="1">IF(AND('Mapa final'!$H$41="Baja",'Mapa final'!$L$41="Catastrófico"),CONCATENATE("R",'Mapa final'!$A$41),"")</f>
        <v/>
      </c>
      <c r="AI34" s="314"/>
      <c r="AJ34" s="314" t="str">
        <f ca="1">IF(AND('Mapa final'!$H$47="Baja",'Mapa final'!$L$47="Catastrófico"),CONCATENATE("R",'Mapa final'!$A$47),"")</f>
        <v/>
      </c>
      <c r="AK34" s="314"/>
      <c r="AL34" s="314" t="str">
        <f ca="1">IF(AND('Mapa final'!$H$53="Baja",'Mapa final'!$L$53="Catastrófico"),CONCATENATE("R",'Mapa final'!$A$53),"")</f>
        <v/>
      </c>
      <c r="AM34" s="315"/>
      <c r="AN34" s="84"/>
      <c r="AO34" s="285"/>
      <c r="AP34" s="286"/>
      <c r="AQ34" s="286"/>
      <c r="AR34" s="286"/>
      <c r="AS34" s="286"/>
      <c r="AT34" s="287"/>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4">
      <c r="A35" s="84"/>
      <c r="B35" s="253"/>
      <c r="C35" s="253"/>
      <c r="D35" s="254"/>
      <c r="E35" s="294"/>
      <c r="F35" s="295"/>
      <c r="G35" s="295"/>
      <c r="H35" s="295"/>
      <c r="I35" s="308"/>
      <c r="J35" s="333"/>
      <c r="K35" s="331"/>
      <c r="L35" s="331"/>
      <c r="M35" s="331"/>
      <c r="N35" s="331"/>
      <c r="O35" s="332"/>
      <c r="P35" s="323"/>
      <c r="Q35" s="323"/>
      <c r="R35" s="323"/>
      <c r="S35" s="323"/>
      <c r="T35" s="323"/>
      <c r="U35" s="324"/>
      <c r="V35" s="322"/>
      <c r="W35" s="323"/>
      <c r="X35" s="323"/>
      <c r="Y35" s="323"/>
      <c r="Z35" s="323"/>
      <c r="AA35" s="324"/>
      <c r="AB35" s="305"/>
      <c r="AC35" s="302"/>
      <c r="AD35" s="300"/>
      <c r="AE35" s="300"/>
      <c r="AF35" s="300"/>
      <c r="AG35" s="301"/>
      <c r="AH35" s="313"/>
      <c r="AI35" s="314"/>
      <c r="AJ35" s="314"/>
      <c r="AK35" s="314"/>
      <c r="AL35" s="314"/>
      <c r="AM35" s="315"/>
      <c r="AN35" s="84"/>
      <c r="AO35" s="285"/>
      <c r="AP35" s="286"/>
      <c r="AQ35" s="286"/>
      <c r="AR35" s="286"/>
      <c r="AS35" s="286"/>
      <c r="AT35" s="287"/>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4">
      <c r="A36" s="84"/>
      <c r="B36" s="253"/>
      <c r="C36" s="253"/>
      <c r="D36" s="254"/>
      <c r="E36" s="294"/>
      <c r="F36" s="295"/>
      <c r="G36" s="295"/>
      <c r="H36" s="295"/>
      <c r="I36" s="308"/>
      <c r="J36" s="333" t="str">
        <f ca="1">IF(AND('Mapa final'!$H$59="Baja",'Mapa final'!$L$59="Leve"),CONCATENATE("R",'Mapa final'!$A$59),"")</f>
        <v/>
      </c>
      <c r="K36" s="331"/>
      <c r="L36" s="331" t="str">
        <f>IF(AND('Mapa final'!$H$65="Baja",'Mapa final'!$L$65="Leve"),CONCATENATE("R",'Mapa final'!$A$65),"")</f>
        <v/>
      </c>
      <c r="M36" s="331"/>
      <c r="N36" s="331" t="str">
        <f>IF(AND('Mapa final'!$H$71="Baja",'Mapa final'!$L$71="Leve"),CONCATENATE("R",'Mapa final'!$A$71),"")</f>
        <v/>
      </c>
      <c r="O36" s="332"/>
      <c r="P36" s="323" t="str">
        <f ca="1">IF(AND('Mapa final'!$H$59="Baja",'Mapa final'!$L$59="Menor"),CONCATENATE("R",'Mapa final'!$A$59),"")</f>
        <v/>
      </c>
      <c r="Q36" s="323"/>
      <c r="R36" s="323" t="str">
        <f>IF(AND('Mapa final'!$H$65="Baja",'Mapa final'!$L$65="Menor"),CONCATENATE("R",'Mapa final'!$A$65),"")</f>
        <v/>
      </c>
      <c r="S36" s="323"/>
      <c r="T36" s="323" t="str">
        <f>IF(AND('Mapa final'!$H$71="Baja",'Mapa final'!$L$71="Menor"),CONCATENATE("R",'Mapa final'!$A$71),"")</f>
        <v/>
      </c>
      <c r="U36" s="324"/>
      <c r="V36" s="322" t="str">
        <f ca="1">IF(AND('Mapa final'!$H$59="Baja",'Mapa final'!$L$59="Moderado"),CONCATENATE("R",'Mapa final'!$A$59),"")</f>
        <v/>
      </c>
      <c r="W36" s="323"/>
      <c r="X36" s="323" t="str">
        <f>IF(AND('Mapa final'!$H$65="Baja",'Mapa final'!$L$65="Moderado"),CONCATENATE("R",'Mapa final'!$A$65),"")</f>
        <v/>
      </c>
      <c r="Y36" s="323"/>
      <c r="Z36" s="323" t="str">
        <f>IF(AND('Mapa final'!$H$71="Baja",'Mapa final'!$L$71="Moderado"),CONCATENATE("R",'Mapa final'!$A$71),"")</f>
        <v/>
      </c>
      <c r="AA36" s="324"/>
      <c r="AB36" s="305" t="str">
        <f ca="1">IF(AND('Mapa final'!$H$59="Baja",'Mapa final'!$L$59="Mayor"),CONCATENATE("R",'Mapa final'!$A$59),"")</f>
        <v/>
      </c>
      <c r="AC36" s="302"/>
      <c r="AD36" s="300" t="str">
        <f>IF(AND('Mapa final'!$H$65="Baja",'Mapa final'!$L$65="Mayor"),CONCATENATE("R",'Mapa final'!$A$65),"")</f>
        <v/>
      </c>
      <c r="AE36" s="300"/>
      <c r="AF36" s="300" t="str">
        <f>IF(AND('Mapa final'!$H$71="Baja",'Mapa final'!$L$71="Mayor"),CONCATENATE("R",'Mapa final'!$A$71),"")</f>
        <v/>
      </c>
      <c r="AG36" s="301"/>
      <c r="AH36" s="313" t="str">
        <f ca="1">IF(AND('Mapa final'!$H$59="Baja",'Mapa final'!$L$59="Catastrófico"),CONCATENATE("R",'Mapa final'!$A$59),"")</f>
        <v/>
      </c>
      <c r="AI36" s="314"/>
      <c r="AJ36" s="314" t="str">
        <f>IF(AND('Mapa final'!$H$65="Baja",'Mapa final'!$L$65="Catastrófico"),CONCATENATE("R",'Mapa final'!$A$65),"")</f>
        <v/>
      </c>
      <c r="AK36" s="314"/>
      <c r="AL36" s="314" t="str">
        <f>IF(AND('Mapa final'!$H$71="Baja",'Mapa final'!$L$71="Catastrófico"),CONCATENATE("R",'Mapa final'!$A$71),"")</f>
        <v/>
      </c>
      <c r="AM36" s="315"/>
      <c r="AN36" s="84"/>
      <c r="AO36" s="285"/>
      <c r="AP36" s="286"/>
      <c r="AQ36" s="286"/>
      <c r="AR36" s="286"/>
      <c r="AS36" s="286"/>
      <c r="AT36" s="287"/>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 thickBot="1" x14ac:dyDescent="0.45">
      <c r="A37" s="84"/>
      <c r="B37" s="253"/>
      <c r="C37" s="253"/>
      <c r="D37" s="254"/>
      <c r="E37" s="297"/>
      <c r="F37" s="298"/>
      <c r="G37" s="298"/>
      <c r="H37" s="298"/>
      <c r="I37" s="298"/>
      <c r="J37" s="334"/>
      <c r="K37" s="335"/>
      <c r="L37" s="335"/>
      <c r="M37" s="335"/>
      <c r="N37" s="335"/>
      <c r="O37" s="336"/>
      <c r="P37" s="326"/>
      <c r="Q37" s="326"/>
      <c r="R37" s="326"/>
      <c r="S37" s="326"/>
      <c r="T37" s="326"/>
      <c r="U37" s="327"/>
      <c r="V37" s="325"/>
      <c r="W37" s="326"/>
      <c r="X37" s="326"/>
      <c r="Y37" s="326"/>
      <c r="Z37" s="326"/>
      <c r="AA37" s="327"/>
      <c r="AB37" s="310"/>
      <c r="AC37" s="311"/>
      <c r="AD37" s="311"/>
      <c r="AE37" s="311"/>
      <c r="AF37" s="311"/>
      <c r="AG37" s="312"/>
      <c r="AH37" s="316"/>
      <c r="AI37" s="317"/>
      <c r="AJ37" s="317"/>
      <c r="AK37" s="317"/>
      <c r="AL37" s="317"/>
      <c r="AM37" s="318"/>
      <c r="AN37" s="84"/>
      <c r="AO37" s="288"/>
      <c r="AP37" s="289"/>
      <c r="AQ37" s="289"/>
      <c r="AR37" s="289"/>
      <c r="AS37" s="289"/>
      <c r="AT37" s="290"/>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4">
      <c r="A38" s="84"/>
      <c r="B38" s="253"/>
      <c r="C38" s="253"/>
      <c r="D38" s="254"/>
      <c r="E38" s="291" t="s">
        <v>113</v>
      </c>
      <c r="F38" s="292"/>
      <c r="G38" s="292"/>
      <c r="H38" s="292"/>
      <c r="I38" s="293"/>
      <c r="J38" s="337" t="str">
        <f>IF(AND('Mapa final'!$H$10="Muy Baja",'Mapa final'!$L$10="Leve"),CONCATENATE("R",'Mapa final'!$A$10),"")</f>
        <v/>
      </c>
      <c r="K38" s="338"/>
      <c r="L38" s="338" t="str">
        <f ca="1">IF(AND('Mapa final'!$H$11="Muy Baja",'Mapa final'!$L$11="Leve"),CONCATENATE("R",'Mapa final'!$A$11),"")</f>
        <v/>
      </c>
      <c r="M38" s="338"/>
      <c r="N38" s="338" t="str">
        <f ca="1">IF(AND('Mapa final'!$H$17="Muy Baja",'Mapa final'!$L$17="Leve"),CONCATENATE("R",'Mapa final'!$A$17),"")</f>
        <v/>
      </c>
      <c r="O38" s="339"/>
      <c r="P38" s="337" t="str">
        <f>IF(AND('Mapa final'!$H$10="Muy Baja",'Mapa final'!$L$10="Menor"),CONCATENATE("R",'Mapa final'!$A$10),"")</f>
        <v/>
      </c>
      <c r="Q38" s="338"/>
      <c r="R38" s="338" t="str">
        <f ca="1">IF(AND('Mapa final'!$H$11="Muy Baja",'Mapa final'!$L$11="Menor"),CONCATENATE("R",'Mapa final'!$A$11),"")</f>
        <v/>
      </c>
      <c r="S38" s="338"/>
      <c r="T38" s="338" t="str">
        <f ca="1">IF(AND('Mapa final'!$H$17="Muy Baja",'Mapa final'!$L$17="Menor"),CONCATENATE("R",'Mapa final'!$A$17),"")</f>
        <v/>
      </c>
      <c r="U38" s="339"/>
      <c r="V38" s="328" t="str">
        <f>IF(AND('Mapa final'!$H$10="Muy Baja",'Mapa final'!$L$10="Moderado"),CONCATENATE("R",'Mapa final'!$A$10),"")</f>
        <v/>
      </c>
      <c r="W38" s="329"/>
      <c r="X38" s="329" t="str">
        <f ca="1">IF(AND('Mapa final'!$H$11="Muy Baja",'Mapa final'!$L$11="Moderado"),CONCATENATE("R",'Mapa final'!$A$11),"")</f>
        <v/>
      </c>
      <c r="Y38" s="329"/>
      <c r="Z38" s="329" t="str">
        <f ca="1">IF(AND('Mapa final'!$H$17="Muy Baja",'Mapa final'!$L$17="Moderado"),CONCATENATE("R",'Mapa final'!$A$17),"")</f>
        <v/>
      </c>
      <c r="AA38" s="330"/>
      <c r="AB38" s="303" t="str">
        <f>IF(AND('Mapa final'!$H$10="Muy Baja",'Mapa final'!$L$10="Mayor"),CONCATENATE("R",'Mapa final'!$A$10),"")</f>
        <v/>
      </c>
      <c r="AC38" s="304"/>
      <c r="AD38" s="304" t="str">
        <f ca="1">IF(AND('Mapa final'!$H$11="Muy Baja",'Mapa final'!$L$11="Mayor"),CONCATENATE("R",'Mapa final'!$A$11),"")</f>
        <v/>
      </c>
      <c r="AE38" s="304"/>
      <c r="AF38" s="304" t="str">
        <f ca="1">IF(AND('Mapa final'!$H$17="Muy Baja",'Mapa final'!$L$17="Mayor"),CONCATENATE("R",'Mapa final'!$A$17),"")</f>
        <v/>
      </c>
      <c r="AG38" s="306"/>
      <c r="AH38" s="319" t="str">
        <f>IF(AND('Mapa final'!$H$10="Muy Baja",'Mapa final'!$L$10="Catastrófico"),CONCATENATE("R",'Mapa final'!$A$10),"")</f>
        <v/>
      </c>
      <c r="AI38" s="320"/>
      <c r="AJ38" s="320" t="str">
        <f ca="1">IF(AND('Mapa final'!$H$11="Muy Baja",'Mapa final'!$L$11="Catastrófico"),CONCATENATE("R",'Mapa final'!$A$11),"")</f>
        <v/>
      </c>
      <c r="AK38" s="320"/>
      <c r="AL38" s="320" t="str">
        <f ca="1">IF(AND('Mapa final'!$H$17="Muy Baja",'Mapa final'!$L$17="Catastrófico"),CONCATENATE("R",'Mapa final'!$A$17),"")</f>
        <v/>
      </c>
      <c r="AM38" s="321"/>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4">
      <c r="A39" s="84"/>
      <c r="B39" s="253"/>
      <c r="C39" s="253"/>
      <c r="D39" s="254"/>
      <c r="E39" s="294"/>
      <c r="F39" s="295"/>
      <c r="G39" s="295"/>
      <c r="H39" s="295"/>
      <c r="I39" s="296"/>
      <c r="J39" s="333"/>
      <c r="K39" s="331"/>
      <c r="L39" s="331"/>
      <c r="M39" s="331"/>
      <c r="N39" s="331"/>
      <c r="O39" s="332"/>
      <c r="P39" s="333"/>
      <c r="Q39" s="331"/>
      <c r="R39" s="331"/>
      <c r="S39" s="331"/>
      <c r="T39" s="331"/>
      <c r="U39" s="332"/>
      <c r="V39" s="322"/>
      <c r="W39" s="323"/>
      <c r="X39" s="323"/>
      <c r="Y39" s="323"/>
      <c r="Z39" s="323"/>
      <c r="AA39" s="324"/>
      <c r="AB39" s="305"/>
      <c r="AC39" s="302"/>
      <c r="AD39" s="302"/>
      <c r="AE39" s="302"/>
      <c r="AF39" s="302"/>
      <c r="AG39" s="301"/>
      <c r="AH39" s="313"/>
      <c r="AI39" s="314"/>
      <c r="AJ39" s="314"/>
      <c r="AK39" s="314"/>
      <c r="AL39" s="314"/>
      <c r="AM39" s="315"/>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4">
      <c r="A40" s="84"/>
      <c r="B40" s="253"/>
      <c r="C40" s="253"/>
      <c r="D40" s="254"/>
      <c r="E40" s="294"/>
      <c r="F40" s="295"/>
      <c r="G40" s="295"/>
      <c r="H40" s="295"/>
      <c r="I40" s="296"/>
      <c r="J40" s="333" t="str">
        <f ca="1">IF(AND('Mapa final'!$H$23="Muy Baja",'Mapa final'!$L$23="Leve"),CONCATENATE("R",'Mapa final'!$A$23),"")</f>
        <v/>
      </c>
      <c r="K40" s="331"/>
      <c r="L40" s="331" t="str">
        <f ca="1">IF(AND('Mapa final'!$H$29="Muy Baja",'Mapa final'!$L$29="Leve"),CONCATENATE("R",'Mapa final'!$A$29),"")</f>
        <v/>
      </c>
      <c r="M40" s="331"/>
      <c r="N40" s="331" t="str">
        <f ca="1">IF(AND('Mapa final'!$H$35="Muy Baja",'Mapa final'!$L$35="Leve"),CONCATENATE("R",'Mapa final'!$A$35),"")</f>
        <v/>
      </c>
      <c r="O40" s="332"/>
      <c r="P40" s="333" t="str">
        <f ca="1">IF(AND('Mapa final'!$H$23="Muy Baja",'Mapa final'!$L$23="Menor"),CONCATENATE("R",'Mapa final'!$A$23),"")</f>
        <v/>
      </c>
      <c r="Q40" s="331"/>
      <c r="R40" s="331" t="str">
        <f ca="1">IF(AND('Mapa final'!$H$29="Muy Baja",'Mapa final'!$L$29="Menor"),CONCATENATE("R",'Mapa final'!$A$29),"")</f>
        <v/>
      </c>
      <c r="S40" s="331"/>
      <c r="T40" s="331" t="str">
        <f ca="1">IF(AND('Mapa final'!$H$35="Muy Baja",'Mapa final'!$L$35="Menor"),CONCATENATE("R",'Mapa final'!$A$35),"")</f>
        <v/>
      </c>
      <c r="U40" s="332"/>
      <c r="V40" s="322" t="str">
        <f ca="1">IF(AND('Mapa final'!$H$23="Muy Baja",'Mapa final'!$L$23="Moderado"),CONCATENATE("R",'Mapa final'!$A$23),"")</f>
        <v/>
      </c>
      <c r="W40" s="323"/>
      <c r="X40" s="323" t="str">
        <f ca="1">IF(AND('Mapa final'!$H$29="Muy Baja",'Mapa final'!$L$29="Moderado"),CONCATENATE("R",'Mapa final'!$A$29),"")</f>
        <v/>
      </c>
      <c r="Y40" s="323"/>
      <c r="Z40" s="323" t="str">
        <f ca="1">IF(AND('Mapa final'!$H$35="Muy Baja",'Mapa final'!$L$35="Moderado"),CONCATENATE("R",'Mapa final'!$A$35),"")</f>
        <v/>
      </c>
      <c r="AA40" s="324"/>
      <c r="AB40" s="305" t="str">
        <f ca="1">IF(AND('Mapa final'!$H$23="Muy Baja",'Mapa final'!$L$23="Mayor"),CONCATENATE("R",'Mapa final'!$A$23),"")</f>
        <v/>
      </c>
      <c r="AC40" s="302"/>
      <c r="AD40" s="300" t="str">
        <f ca="1">IF(AND('Mapa final'!$H$29="Muy Baja",'Mapa final'!$L$29="Mayor"),CONCATENATE("R",'Mapa final'!$A$29),"")</f>
        <v/>
      </c>
      <c r="AE40" s="300"/>
      <c r="AF40" s="300" t="str">
        <f ca="1">IF(AND('Mapa final'!$H$35="Muy Baja",'Mapa final'!$L$35="Mayor"),CONCATENATE("R",'Mapa final'!$A$35),"")</f>
        <v/>
      </c>
      <c r="AG40" s="301"/>
      <c r="AH40" s="313" t="str">
        <f ca="1">IF(AND('Mapa final'!$H$23="Muy Baja",'Mapa final'!$L$23="Catastrófico"),CONCATENATE("R",'Mapa final'!$A$23),"")</f>
        <v/>
      </c>
      <c r="AI40" s="314"/>
      <c r="AJ40" s="314" t="str">
        <f ca="1">IF(AND('Mapa final'!$H$29="Muy Baja",'Mapa final'!$L$29="Catastrófico"),CONCATENATE("R",'Mapa final'!$A$29),"")</f>
        <v/>
      </c>
      <c r="AK40" s="314"/>
      <c r="AL40" s="314" t="str">
        <f ca="1">IF(AND('Mapa final'!$H$35="Muy Baja",'Mapa final'!$L$35="Catastrófico"),CONCATENATE("R",'Mapa final'!$A$35),"")</f>
        <v/>
      </c>
      <c r="AM40" s="315"/>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4">
      <c r="A41" s="84"/>
      <c r="B41" s="253"/>
      <c r="C41" s="253"/>
      <c r="D41" s="254"/>
      <c r="E41" s="294"/>
      <c r="F41" s="295"/>
      <c r="G41" s="295"/>
      <c r="H41" s="295"/>
      <c r="I41" s="296"/>
      <c r="J41" s="333"/>
      <c r="K41" s="331"/>
      <c r="L41" s="331"/>
      <c r="M41" s="331"/>
      <c r="N41" s="331"/>
      <c r="O41" s="332"/>
      <c r="P41" s="333"/>
      <c r="Q41" s="331"/>
      <c r="R41" s="331"/>
      <c r="S41" s="331"/>
      <c r="T41" s="331"/>
      <c r="U41" s="332"/>
      <c r="V41" s="322"/>
      <c r="W41" s="323"/>
      <c r="X41" s="323"/>
      <c r="Y41" s="323"/>
      <c r="Z41" s="323"/>
      <c r="AA41" s="324"/>
      <c r="AB41" s="305"/>
      <c r="AC41" s="302"/>
      <c r="AD41" s="300"/>
      <c r="AE41" s="300"/>
      <c r="AF41" s="300"/>
      <c r="AG41" s="301"/>
      <c r="AH41" s="313"/>
      <c r="AI41" s="314"/>
      <c r="AJ41" s="314"/>
      <c r="AK41" s="314"/>
      <c r="AL41" s="314"/>
      <c r="AM41" s="315"/>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4">
      <c r="A42" s="84"/>
      <c r="B42" s="253"/>
      <c r="C42" s="253"/>
      <c r="D42" s="254"/>
      <c r="E42" s="294"/>
      <c r="F42" s="295"/>
      <c r="G42" s="295"/>
      <c r="H42" s="295"/>
      <c r="I42" s="296"/>
      <c r="J42" s="333" t="str">
        <f ca="1">IF(AND('Mapa final'!$H$41="Muy Baja",'Mapa final'!$L$41="Leve"),CONCATENATE("R",'Mapa final'!$A$41),"")</f>
        <v/>
      </c>
      <c r="K42" s="331"/>
      <c r="L42" s="331" t="str">
        <f ca="1">IF(AND('Mapa final'!$H$47="Muy Baja",'Mapa final'!$L$47="Leve"),CONCATENATE("R",'Mapa final'!$A$47),"")</f>
        <v/>
      </c>
      <c r="M42" s="331"/>
      <c r="N42" s="331" t="str">
        <f ca="1">IF(AND('Mapa final'!$H$53="Muy Baja",'Mapa final'!$L$53="Leve"),CONCATENATE("R",'Mapa final'!$A$53),"")</f>
        <v/>
      </c>
      <c r="O42" s="332"/>
      <c r="P42" s="333" t="str">
        <f ca="1">IF(AND('Mapa final'!$H$41="Muy Baja",'Mapa final'!$L$41="Menor"),CONCATENATE("R",'Mapa final'!$A$41),"")</f>
        <v/>
      </c>
      <c r="Q42" s="331"/>
      <c r="R42" s="331" t="str">
        <f ca="1">IF(AND('Mapa final'!$H$47="Muy Baja",'Mapa final'!$L$47="Menor"),CONCATENATE("R",'Mapa final'!$A$47),"")</f>
        <v/>
      </c>
      <c r="S42" s="331"/>
      <c r="T42" s="331" t="str">
        <f ca="1">IF(AND('Mapa final'!$H$53="Muy Baja",'Mapa final'!$L$53="Menor"),CONCATENATE("R",'Mapa final'!$A$53),"")</f>
        <v/>
      </c>
      <c r="U42" s="332"/>
      <c r="V42" s="322" t="str">
        <f ca="1">IF(AND('Mapa final'!$H$41="Muy Baja",'Mapa final'!$L$41="Moderado"),CONCATENATE("R",'Mapa final'!$A$41),"")</f>
        <v/>
      </c>
      <c r="W42" s="323"/>
      <c r="X42" s="323" t="str">
        <f ca="1">IF(AND('Mapa final'!$H$47="Muy Baja",'Mapa final'!$L$47="Moderado"),CONCATENATE("R",'Mapa final'!$A$47),"")</f>
        <v/>
      </c>
      <c r="Y42" s="323"/>
      <c r="Z42" s="323" t="str">
        <f ca="1">IF(AND('Mapa final'!$H$53="Muy Baja",'Mapa final'!$L$53="Moderado"),CONCATENATE("R",'Mapa final'!$A$53),"")</f>
        <v/>
      </c>
      <c r="AA42" s="324"/>
      <c r="AB42" s="305" t="str">
        <f ca="1">IF(AND('Mapa final'!$H$41="Muy Baja",'Mapa final'!$L$41="Mayor"),CONCATENATE("R",'Mapa final'!$A$41),"")</f>
        <v/>
      </c>
      <c r="AC42" s="302"/>
      <c r="AD42" s="300" t="str">
        <f ca="1">IF(AND('Mapa final'!$H$47="Muy Baja",'Mapa final'!$L$47="Mayor"),CONCATENATE("R",'Mapa final'!$A$47),"")</f>
        <v/>
      </c>
      <c r="AE42" s="300"/>
      <c r="AF42" s="300" t="str">
        <f ca="1">IF(AND('Mapa final'!$H$53="Muy Baja",'Mapa final'!$L$53="Mayor"),CONCATENATE("R",'Mapa final'!$A$53),"")</f>
        <v/>
      </c>
      <c r="AG42" s="301"/>
      <c r="AH42" s="313" t="str">
        <f ca="1">IF(AND('Mapa final'!$H$41="Muy Baja",'Mapa final'!$L$41="Catastrófico"),CONCATENATE("R",'Mapa final'!$A$41),"")</f>
        <v/>
      </c>
      <c r="AI42" s="314"/>
      <c r="AJ42" s="314" t="str">
        <f ca="1">IF(AND('Mapa final'!$H$47="Muy Baja",'Mapa final'!$L$47="Catastrófico"),CONCATENATE("R",'Mapa final'!$A$47),"")</f>
        <v/>
      </c>
      <c r="AK42" s="314"/>
      <c r="AL42" s="314" t="str">
        <f ca="1">IF(AND('Mapa final'!$H$53="Muy Baja",'Mapa final'!$L$53="Catastrófico"),CONCATENATE("R",'Mapa final'!$A$53),"")</f>
        <v/>
      </c>
      <c r="AM42" s="315"/>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4">
      <c r="A43" s="84"/>
      <c r="B43" s="253"/>
      <c r="C43" s="253"/>
      <c r="D43" s="254"/>
      <c r="E43" s="294"/>
      <c r="F43" s="295"/>
      <c r="G43" s="295"/>
      <c r="H43" s="295"/>
      <c r="I43" s="296"/>
      <c r="J43" s="333"/>
      <c r="K43" s="331"/>
      <c r="L43" s="331"/>
      <c r="M43" s="331"/>
      <c r="N43" s="331"/>
      <c r="O43" s="332"/>
      <c r="P43" s="333"/>
      <c r="Q43" s="331"/>
      <c r="R43" s="331"/>
      <c r="S43" s="331"/>
      <c r="T43" s="331"/>
      <c r="U43" s="332"/>
      <c r="V43" s="322"/>
      <c r="W43" s="323"/>
      <c r="X43" s="323"/>
      <c r="Y43" s="323"/>
      <c r="Z43" s="323"/>
      <c r="AA43" s="324"/>
      <c r="AB43" s="305"/>
      <c r="AC43" s="302"/>
      <c r="AD43" s="300"/>
      <c r="AE43" s="300"/>
      <c r="AF43" s="300"/>
      <c r="AG43" s="301"/>
      <c r="AH43" s="313"/>
      <c r="AI43" s="314"/>
      <c r="AJ43" s="314"/>
      <c r="AK43" s="314"/>
      <c r="AL43" s="314"/>
      <c r="AM43" s="315"/>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4">
      <c r="A44" s="84"/>
      <c r="B44" s="253"/>
      <c r="C44" s="253"/>
      <c r="D44" s="254"/>
      <c r="E44" s="294"/>
      <c r="F44" s="295"/>
      <c r="G44" s="295"/>
      <c r="H44" s="295"/>
      <c r="I44" s="296"/>
      <c r="J44" s="333" t="str">
        <f ca="1">IF(AND('Mapa final'!$H$59="Muy Baja",'Mapa final'!$L$59="Leve"),CONCATENATE("R",'Mapa final'!$A$59),"")</f>
        <v/>
      </c>
      <c r="K44" s="331"/>
      <c r="L44" s="331" t="str">
        <f>IF(AND('Mapa final'!$H$65="Muy Baja",'Mapa final'!$L$65="Leve"),CONCATENATE("R",'Mapa final'!$A$65),"")</f>
        <v/>
      </c>
      <c r="M44" s="331"/>
      <c r="N44" s="331" t="str">
        <f>IF(AND('Mapa final'!$H$71="Muy Baja",'Mapa final'!$L$71="Leve"),CONCATENATE("R",'Mapa final'!$A$71),"")</f>
        <v/>
      </c>
      <c r="O44" s="332"/>
      <c r="P44" s="333" t="str">
        <f ca="1">IF(AND('Mapa final'!$H$59="Muy Baja",'Mapa final'!$L$59="Menor"),CONCATENATE("R",'Mapa final'!$A$59),"")</f>
        <v/>
      </c>
      <c r="Q44" s="331"/>
      <c r="R44" s="331" t="str">
        <f>IF(AND('Mapa final'!$H$65="Muy Baja",'Mapa final'!$L$65="Menor"),CONCATENATE("R",'Mapa final'!$A$65),"")</f>
        <v/>
      </c>
      <c r="S44" s="331"/>
      <c r="T44" s="331" t="str">
        <f>IF(AND('Mapa final'!$H$71="Muy Baja",'Mapa final'!$L$71="Menor"),CONCATENATE("R",'Mapa final'!$A$71),"")</f>
        <v/>
      </c>
      <c r="U44" s="332"/>
      <c r="V44" s="322" t="str">
        <f ca="1">IF(AND('Mapa final'!$H$59="Muy Baja",'Mapa final'!$L$59="Moderado"),CONCATENATE("R",'Mapa final'!$A$59),"")</f>
        <v/>
      </c>
      <c r="W44" s="323"/>
      <c r="X44" s="323" t="str">
        <f>IF(AND('Mapa final'!$H$65="Muy Baja",'Mapa final'!$L$65="Moderado"),CONCATENATE("R",'Mapa final'!$A$65),"")</f>
        <v/>
      </c>
      <c r="Y44" s="323"/>
      <c r="Z44" s="323" t="str">
        <f>IF(AND('Mapa final'!$H$71="Muy Baja",'Mapa final'!$L$71="Moderado"),CONCATENATE("R",'Mapa final'!$A$71),"")</f>
        <v/>
      </c>
      <c r="AA44" s="324"/>
      <c r="AB44" s="305" t="str">
        <f ca="1">IF(AND('Mapa final'!$H$59="Muy Baja",'Mapa final'!$L$59="Mayor"),CONCATENATE("R",'Mapa final'!$A$59),"")</f>
        <v/>
      </c>
      <c r="AC44" s="302"/>
      <c r="AD44" s="300" t="str">
        <f>IF(AND('Mapa final'!$H$65="Muy Baja",'Mapa final'!$L$65="Mayor"),CONCATENATE("R",'Mapa final'!$A$65),"")</f>
        <v/>
      </c>
      <c r="AE44" s="300"/>
      <c r="AF44" s="300" t="str">
        <f>IF(AND('Mapa final'!$H$71="Muy Baja",'Mapa final'!$L$71="Mayor"),CONCATENATE("R",'Mapa final'!$A$71),"")</f>
        <v/>
      </c>
      <c r="AG44" s="301"/>
      <c r="AH44" s="313" t="str">
        <f ca="1">IF(AND('Mapa final'!$H$59="Muy Baja",'Mapa final'!$L$59="Catastrófico"),CONCATENATE("R",'Mapa final'!$A$59),"")</f>
        <v/>
      </c>
      <c r="AI44" s="314"/>
      <c r="AJ44" s="314" t="str">
        <f>IF(AND('Mapa final'!$H$65="Muy Baja",'Mapa final'!$L$65="Catastrófico"),CONCATENATE("R",'Mapa final'!$A$65),"")</f>
        <v/>
      </c>
      <c r="AK44" s="314"/>
      <c r="AL44" s="314" t="str">
        <f>IF(AND('Mapa final'!$H$71="Muy Baja",'Mapa final'!$L$71="Catastrófico"),CONCATENATE("R",'Mapa final'!$A$71),"")</f>
        <v/>
      </c>
      <c r="AM44" s="315"/>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 thickBot="1" x14ac:dyDescent="0.45">
      <c r="A45" s="84"/>
      <c r="B45" s="253"/>
      <c r="C45" s="253"/>
      <c r="D45" s="254"/>
      <c r="E45" s="297"/>
      <c r="F45" s="298"/>
      <c r="G45" s="298"/>
      <c r="H45" s="298"/>
      <c r="I45" s="299"/>
      <c r="J45" s="334"/>
      <c r="K45" s="335"/>
      <c r="L45" s="335"/>
      <c r="M45" s="335"/>
      <c r="N45" s="335"/>
      <c r="O45" s="336"/>
      <c r="P45" s="334"/>
      <c r="Q45" s="335"/>
      <c r="R45" s="335"/>
      <c r="S45" s="335"/>
      <c r="T45" s="335"/>
      <c r="U45" s="336"/>
      <c r="V45" s="325"/>
      <c r="W45" s="326"/>
      <c r="X45" s="326"/>
      <c r="Y45" s="326"/>
      <c r="Z45" s="326"/>
      <c r="AA45" s="327"/>
      <c r="AB45" s="310"/>
      <c r="AC45" s="311"/>
      <c r="AD45" s="311"/>
      <c r="AE45" s="311"/>
      <c r="AF45" s="311"/>
      <c r="AG45" s="312"/>
      <c r="AH45" s="316"/>
      <c r="AI45" s="317"/>
      <c r="AJ45" s="317"/>
      <c r="AK45" s="317"/>
      <c r="AL45" s="317"/>
      <c r="AM45" s="318"/>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4">
      <c r="A46" s="84"/>
      <c r="B46" s="84"/>
      <c r="C46" s="84"/>
      <c r="D46" s="84"/>
      <c r="E46" s="84"/>
      <c r="F46" s="84"/>
      <c r="G46" s="84"/>
      <c r="H46" s="84"/>
      <c r="I46" s="84"/>
      <c r="J46" s="291" t="s">
        <v>112</v>
      </c>
      <c r="K46" s="292"/>
      <c r="L46" s="292"/>
      <c r="M46" s="292"/>
      <c r="N46" s="292"/>
      <c r="O46" s="293"/>
      <c r="P46" s="291" t="s">
        <v>111</v>
      </c>
      <c r="Q46" s="292"/>
      <c r="R46" s="292"/>
      <c r="S46" s="292"/>
      <c r="T46" s="292"/>
      <c r="U46" s="293"/>
      <c r="V46" s="291" t="s">
        <v>110</v>
      </c>
      <c r="W46" s="292"/>
      <c r="X46" s="292"/>
      <c r="Y46" s="292"/>
      <c r="Z46" s="292"/>
      <c r="AA46" s="293"/>
      <c r="AB46" s="291" t="s">
        <v>109</v>
      </c>
      <c r="AC46" s="309"/>
      <c r="AD46" s="292"/>
      <c r="AE46" s="292"/>
      <c r="AF46" s="292"/>
      <c r="AG46" s="293"/>
      <c r="AH46" s="291" t="s">
        <v>108</v>
      </c>
      <c r="AI46" s="292"/>
      <c r="AJ46" s="292"/>
      <c r="AK46" s="292"/>
      <c r="AL46" s="292"/>
      <c r="AM46" s="293"/>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4">
      <c r="A47" s="84"/>
      <c r="B47" s="84"/>
      <c r="C47" s="84"/>
      <c r="D47" s="84"/>
      <c r="E47" s="84"/>
      <c r="F47" s="84"/>
      <c r="G47" s="84"/>
      <c r="H47" s="84"/>
      <c r="I47" s="84"/>
      <c r="J47" s="294"/>
      <c r="K47" s="295"/>
      <c r="L47" s="295"/>
      <c r="M47" s="295"/>
      <c r="N47" s="295"/>
      <c r="O47" s="296"/>
      <c r="P47" s="294"/>
      <c r="Q47" s="295"/>
      <c r="R47" s="295"/>
      <c r="S47" s="295"/>
      <c r="T47" s="295"/>
      <c r="U47" s="296"/>
      <c r="V47" s="294"/>
      <c r="W47" s="295"/>
      <c r="X47" s="295"/>
      <c r="Y47" s="295"/>
      <c r="Z47" s="295"/>
      <c r="AA47" s="296"/>
      <c r="AB47" s="294"/>
      <c r="AC47" s="295"/>
      <c r="AD47" s="295"/>
      <c r="AE47" s="295"/>
      <c r="AF47" s="295"/>
      <c r="AG47" s="296"/>
      <c r="AH47" s="294"/>
      <c r="AI47" s="295"/>
      <c r="AJ47" s="295"/>
      <c r="AK47" s="295"/>
      <c r="AL47" s="295"/>
      <c r="AM47" s="296"/>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4">
      <c r="A48" s="84"/>
      <c r="B48" s="84"/>
      <c r="C48" s="84"/>
      <c r="D48" s="84"/>
      <c r="E48" s="84"/>
      <c r="F48" s="84"/>
      <c r="G48" s="84"/>
      <c r="H48" s="84"/>
      <c r="I48" s="84"/>
      <c r="J48" s="294"/>
      <c r="K48" s="295"/>
      <c r="L48" s="295"/>
      <c r="M48" s="295"/>
      <c r="N48" s="295"/>
      <c r="O48" s="296"/>
      <c r="P48" s="294"/>
      <c r="Q48" s="295"/>
      <c r="R48" s="295"/>
      <c r="S48" s="295"/>
      <c r="T48" s="295"/>
      <c r="U48" s="296"/>
      <c r="V48" s="294"/>
      <c r="W48" s="295"/>
      <c r="X48" s="295"/>
      <c r="Y48" s="295"/>
      <c r="Z48" s="295"/>
      <c r="AA48" s="296"/>
      <c r="AB48" s="294"/>
      <c r="AC48" s="295"/>
      <c r="AD48" s="295"/>
      <c r="AE48" s="295"/>
      <c r="AF48" s="295"/>
      <c r="AG48" s="296"/>
      <c r="AH48" s="294"/>
      <c r="AI48" s="295"/>
      <c r="AJ48" s="295"/>
      <c r="AK48" s="295"/>
      <c r="AL48" s="295"/>
      <c r="AM48" s="296"/>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4">
      <c r="A49" s="84"/>
      <c r="B49" s="84"/>
      <c r="C49" s="84"/>
      <c r="D49" s="84"/>
      <c r="E49" s="84"/>
      <c r="F49" s="84"/>
      <c r="G49" s="84"/>
      <c r="H49" s="84"/>
      <c r="I49" s="84"/>
      <c r="J49" s="294"/>
      <c r="K49" s="295"/>
      <c r="L49" s="295"/>
      <c r="M49" s="295"/>
      <c r="N49" s="295"/>
      <c r="O49" s="296"/>
      <c r="P49" s="294"/>
      <c r="Q49" s="295"/>
      <c r="R49" s="295"/>
      <c r="S49" s="295"/>
      <c r="T49" s="295"/>
      <c r="U49" s="296"/>
      <c r="V49" s="294"/>
      <c r="W49" s="295"/>
      <c r="X49" s="295"/>
      <c r="Y49" s="295"/>
      <c r="Z49" s="295"/>
      <c r="AA49" s="296"/>
      <c r="AB49" s="294"/>
      <c r="AC49" s="295"/>
      <c r="AD49" s="295"/>
      <c r="AE49" s="295"/>
      <c r="AF49" s="295"/>
      <c r="AG49" s="296"/>
      <c r="AH49" s="294"/>
      <c r="AI49" s="295"/>
      <c r="AJ49" s="295"/>
      <c r="AK49" s="295"/>
      <c r="AL49" s="295"/>
      <c r="AM49" s="296"/>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4">
      <c r="A50" s="84"/>
      <c r="B50" s="84"/>
      <c r="C50" s="84"/>
      <c r="D50" s="84"/>
      <c r="E50" s="84"/>
      <c r="F50" s="84"/>
      <c r="G50" s="84"/>
      <c r="H50" s="84"/>
      <c r="I50" s="84"/>
      <c r="J50" s="294"/>
      <c r="K50" s="295"/>
      <c r="L50" s="295"/>
      <c r="M50" s="295"/>
      <c r="N50" s="295"/>
      <c r="O50" s="296"/>
      <c r="P50" s="294"/>
      <c r="Q50" s="295"/>
      <c r="R50" s="295"/>
      <c r="S50" s="295"/>
      <c r="T50" s="295"/>
      <c r="U50" s="296"/>
      <c r="V50" s="294"/>
      <c r="W50" s="295"/>
      <c r="X50" s="295"/>
      <c r="Y50" s="295"/>
      <c r="Z50" s="295"/>
      <c r="AA50" s="296"/>
      <c r="AB50" s="294"/>
      <c r="AC50" s="295"/>
      <c r="AD50" s="295"/>
      <c r="AE50" s="295"/>
      <c r="AF50" s="295"/>
      <c r="AG50" s="296"/>
      <c r="AH50" s="294"/>
      <c r="AI50" s="295"/>
      <c r="AJ50" s="295"/>
      <c r="AK50" s="295"/>
      <c r="AL50" s="295"/>
      <c r="AM50" s="296"/>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thickBot="1" x14ac:dyDescent="0.45">
      <c r="A51" s="84"/>
      <c r="B51" s="84"/>
      <c r="C51" s="84"/>
      <c r="D51" s="84"/>
      <c r="E51" s="84"/>
      <c r="F51" s="84"/>
      <c r="G51" s="84"/>
      <c r="H51" s="84"/>
      <c r="I51" s="84"/>
      <c r="J51" s="297"/>
      <c r="K51" s="298"/>
      <c r="L51" s="298"/>
      <c r="M51" s="298"/>
      <c r="N51" s="298"/>
      <c r="O51" s="299"/>
      <c r="P51" s="297"/>
      <c r="Q51" s="298"/>
      <c r="R51" s="298"/>
      <c r="S51" s="298"/>
      <c r="T51" s="298"/>
      <c r="U51" s="299"/>
      <c r="V51" s="297"/>
      <c r="W51" s="298"/>
      <c r="X51" s="298"/>
      <c r="Y51" s="298"/>
      <c r="Z51" s="298"/>
      <c r="AA51" s="299"/>
      <c r="AB51" s="297"/>
      <c r="AC51" s="298"/>
      <c r="AD51" s="298"/>
      <c r="AE51" s="298"/>
      <c r="AF51" s="298"/>
      <c r="AG51" s="299"/>
      <c r="AH51" s="297"/>
      <c r="AI51" s="298"/>
      <c r="AJ51" s="298"/>
      <c r="AK51" s="298"/>
      <c r="AL51" s="298"/>
      <c r="AM51" s="299"/>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4">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4">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4">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4">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4">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4">
      <c r="B137" s="84"/>
      <c r="C137" s="84"/>
      <c r="D137" s="84"/>
      <c r="E137" s="84"/>
      <c r="F137" s="84"/>
      <c r="G137" s="84"/>
      <c r="H137" s="84"/>
      <c r="I137" s="84"/>
    </row>
    <row r="138" spans="2:63" x14ac:dyDescent="0.4">
      <c r="B138" s="84"/>
      <c r="C138" s="84"/>
      <c r="D138" s="84"/>
      <c r="E138" s="84"/>
      <c r="F138" s="84"/>
      <c r="G138" s="84"/>
      <c r="H138" s="84"/>
      <c r="I138" s="84"/>
    </row>
    <row r="139" spans="2:63" x14ac:dyDescent="0.4">
      <c r="B139" s="84"/>
      <c r="C139" s="84"/>
      <c r="D139" s="84"/>
      <c r="E139" s="84"/>
      <c r="F139" s="84"/>
      <c r="G139" s="84"/>
      <c r="H139" s="84"/>
      <c r="I139" s="84"/>
    </row>
    <row r="140" spans="2:63" x14ac:dyDescent="0.4">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AC19" sqref="AC19"/>
    </sheetView>
  </sheetViews>
  <sheetFormatPr baseColWidth="10" defaultRowHeight="14.6" x14ac:dyDescent="0.4"/>
  <cols>
    <col min="2" max="18" width="5.69140625" customWidth="1"/>
    <col min="19" max="19" width="8.3828125" customWidth="1"/>
    <col min="20" max="23" width="5.69140625" customWidth="1"/>
    <col min="24" max="24" width="8.53515625" customWidth="1"/>
    <col min="25" max="26" width="5.69140625" customWidth="1"/>
    <col min="27" max="27" width="10.69140625" customWidth="1"/>
    <col min="28" max="28" width="5.69140625" customWidth="1"/>
    <col min="29" max="29" width="7.3828125" customWidth="1"/>
    <col min="30" max="33" width="5.69140625" customWidth="1"/>
    <col min="34" max="34" width="8.53515625" customWidth="1"/>
    <col min="35" max="39" width="5.69140625" customWidth="1"/>
    <col min="41" max="46" width="5.69140625" customWidth="1"/>
  </cols>
  <sheetData>
    <row r="1" spans="1:91"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4">
      <c r="A2" s="84"/>
      <c r="B2" s="367" t="s">
        <v>160</v>
      </c>
      <c r="C2" s="368"/>
      <c r="D2" s="368"/>
      <c r="E2" s="368"/>
      <c r="F2" s="368"/>
      <c r="G2" s="368"/>
      <c r="H2" s="368"/>
      <c r="I2" s="368"/>
      <c r="J2" s="307" t="s">
        <v>2</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4">
      <c r="A3" s="84"/>
      <c r="B3" s="368"/>
      <c r="C3" s="368"/>
      <c r="D3" s="368"/>
      <c r="E3" s="368"/>
      <c r="F3" s="368"/>
      <c r="G3" s="368"/>
      <c r="H3" s="368"/>
      <c r="I3" s="368"/>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4">
      <c r="A4" s="84"/>
      <c r="B4" s="368"/>
      <c r="C4" s="368"/>
      <c r="D4" s="368"/>
      <c r="E4" s="368"/>
      <c r="F4" s="368"/>
      <c r="G4" s="368"/>
      <c r="H4" s="368"/>
      <c r="I4" s="368"/>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45">
      <c r="A6" s="84"/>
      <c r="B6" s="253" t="s">
        <v>4</v>
      </c>
      <c r="C6" s="253"/>
      <c r="D6" s="254"/>
      <c r="E6" s="350" t="s">
        <v>116</v>
      </c>
      <c r="F6" s="351"/>
      <c r="G6" s="351"/>
      <c r="H6" s="351"/>
      <c r="I6" s="369"/>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358" t="s">
        <v>79</v>
      </c>
      <c r="AP6" s="359"/>
      <c r="AQ6" s="359"/>
      <c r="AR6" s="359"/>
      <c r="AS6" s="359"/>
      <c r="AT6" s="360"/>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45">
      <c r="A7" s="84"/>
      <c r="B7" s="253"/>
      <c r="C7" s="253"/>
      <c r="D7" s="254"/>
      <c r="E7" s="354"/>
      <c r="F7" s="355"/>
      <c r="G7" s="355"/>
      <c r="H7" s="355"/>
      <c r="I7" s="370"/>
      <c r="J7" s="52" t="str">
        <f>IF(AND('Mapa final'!$Y$11="Muy Alta",'Mapa final'!$AA$11="Leve"),CONCATENATE("R2C",'Mapa final'!$O$11),"")</f>
        <v/>
      </c>
      <c r="K7" s="53" t="str">
        <f>IF(AND('Mapa final'!$Y$12="Muy Alta",'Mapa final'!$AA$12="Leve"),CONCATENATE("R2C",'Mapa final'!$O$12),"")</f>
        <v/>
      </c>
      <c r="L7" s="53" t="str">
        <f>IF(AND('Mapa final'!$Y$13="Muy Alta",'Mapa final'!$AA$13="Leve"),CONCATENATE("R2C",'Mapa final'!$O$13),"")</f>
        <v/>
      </c>
      <c r="M7" s="53" t="str">
        <f>IF(AND('Mapa final'!$Y$14="Muy Alta",'Mapa final'!$AA$14="Leve"),CONCATENATE("R2C",'Mapa final'!$O$14),"")</f>
        <v/>
      </c>
      <c r="N7" s="53" t="str">
        <f>IF(AND('Mapa final'!$Y$15="Muy Alta",'Mapa final'!$AA$15="Leve"),CONCATENATE("R2C",'Mapa final'!$O$15),"")</f>
        <v/>
      </c>
      <c r="O7" s="54" t="str">
        <f>IF(AND('Mapa final'!$Y$16="Muy Alta",'Mapa final'!$AA$16="Leve"),CONCATENATE("R2C",'Mapa final'!$O$16),"")</f>
        <v/>
      </c>
      <c r="P7" s="52" t="str">
        <f>IF(AND('Mapa final'!$Y$11="Muy Alta",'Mapa final'!$AA$11="Menor"),CONCATENATE("R2C",'Mapa final'!$O$11),"")</f>
        <v/>
      </c>
      <c r="Q7" s="53" t="str">
        <f>IF(AND('Mapa final'!$Y$12="Muy Alta",'Mapa final'!$AA$12="Menor"),CONCATENATE("R2C",'Mapa final'!$O$12),"")</f>
        <v/>
      </c>
      <c r="R7" s="53" t="str">
        <f>IF(AND('Mapa final'!$Y$13="Muy Alta",'Mapa final'!$AA$13="Menor"),CONCATENATE("R2C",'Mapa final'!$O$13),"")</f>
        <v/>
      </c>
      <c r="S7" s="53" t="str">
        <f>IF(AND('Mapa final'!$Y$14="Muy Alta",'Mapa final'!$AA$14="Menor"),CONCATENATE("R2C",'Mapa final'!$O$14),"")</f>
        <v/>
      </c>
      <c r="T7" s="53" t="str">
        <f>IF(AND('Mapa final'!$Y$15="Muy Alta",'Mapa final'!$AA$15="Menor"),CONCATENATE("R2C",'Mapa final'!$O$15),"")</f>
        <v/>
      </c>
      <c r="U7" s="54" t="str">
        <f>IF(AND('Mapa final'!$Y$16="Muy Alta",'Mapa final'!$AA$16="Menor"),CONCATENATE("R2C",'Mapa final'!$O$16),"")</f>
        <v/>
      </c>
      <c r="V7" s="52" t="str">
        <f>IF(AND('Mapa final'!$Y$11="Muy Alta",'Mapa final'!$AA$11="Moderado"),CONCATENATE("R2C",'Mapa final'!$O$11),"")</f>
        <v/>
      </c>
      <c r="W7" s="53" t="str">
        <f>IF(AND('Mapa final'!$Y$12="Muy Alta",'Mapa final'!$AA$12="Moderado"),CONCATENATE("R2C",'Mapa final'!$O$12),"")</f>
        <v/>
      </c>
      <c r="X7" s="53" t="str">
        <f>IF(AND('Mapa final'!$Y$13="Muy Alta",'Mapa final'!$AA$13="Moderado"),CONCATENATE("R2C",'Mapa final'!$O$13),"")</f>
        <v/>
      </c>
      <c r="Y7" s="53" t="str">
        <f>IF(AND('Mapa final'!$Y$14="Muy Alta",'Mapa final'!$AA$14="Moderado"),CONCATENATE("R2C",'Mapa final'!$O$14),"")</f>
        <v/>
      </c>
      <c r="Z7" s="53" t="str">
        <f>IF(AND('Mapa final'!$Y$15="Muy Alta",'Mapa final'!$AA$15="Moderado"),CONCATENATE("R2C",'Mapa final'!$O$15),"")</f>
        <v/>
      </c>
      <c r="AA7" s="54" t="str">
        <f>IF(AND('Mapa final'!$Y$16="Muy Alta",'Mapa final'!$AA$16="Moderado"),CONCATENATE("R2C",'Mapa final'!$O$16),"")</f>
        <v/>
      </c>
      <c r="AB7" s="52" t="str">
        <f>IF(AND('Mapa final'!$Y$11="Muy Alta",'Mapa final'!$AA$11="Mayor"),CONCATENATE("R2C",'Mapa final'!$O$11),"")</f>
        <v/>
      </c>
      <c r="AC7" s="53" t="str">
        <f>IF(AND('Mapa final'!$Y$12="Muy Alta",'Mapa final'!$AA$12="Mayor"),CONCATENATE("R2C",'Mapa final'!$O$12),"")</f>
        <v/>
      </c>
      <c r="AD7" s="53" t="str">
        <f>IF(AND('Mapa final'!$Y$13="Muy Alta",'Mapa final'!$AA$13="Mayor"),CONCATENATE("R2C",'Mapa final'!$O$13),"")</f>
        <v/>
      </c>
      <c r="AE7" s="53" t="str">
        <f>IF(AND('Mapa final'!$Y$14="Muy Alta",'Mapa final'!$AA$14="Mayor"),CONCATENATE("R2C",'Mapa final'!$O$14),"")</f>
        <v/>
      </c>
      <c r="AF7" s="53" t="str">
        <f>IF(AND('Mapa final'!$Y$15="Muy Alta",'Mapa final'!$AA$15="Mayor"),CONCATENATE("R2C",'Mapa final'!$O$15),"")</f>
        <v/>
      </c>
      <c r="AG7" s="54" t="str">
        <f>IF(AND('Mapa final'!$Y$16="Muy Alta",'Mapa final'!$AA$16="Mayor"),CONCATENATE("R2C",'Mapa final'!$O$16),"")</f>
        <v/>
      </c>
      <c r="AH7" s="55" t="str">
        <f>IF(AND('Mapa final'!$Y$11="Muy Alta",'Mapa final'!$AA$11="Catastrófico"),CONCATENATE("R2C",'Mapa final'!$O$11),"")</f>
        <v/>
      </c>
      <c r="AI7" s="56" t="str">
        <f>IF(AND('Mapa final'!$Y$12="Muy Alta",'Mapa final'!$AA$12="Catastrófico"),CONCATENATE("R2C",'Mapa final'!$O$12),"")</f>
        <v/>
      </c>
      <c r="AJ7" s="56" t="str">
        <f>IF(AND('Mapa final'!$Y$13="Muy Alta",'Mapa final'!$AA$13="Catastrófico"),CONCATENATE("R2C",'Mapa final'!$O$13),"")</f>
        <v/>
      </c>
      <c r="AK7" s="56" t="str">
        <f>IF(AND('Mapa final'!$Y$14="Muy Alta",'Mapa final'!$AA$14="Catastrófico"),CONCATENATE("R2C",'Mapa final'!$O$14),"")</f>
        <v/>
      </c>
      <c r="AL7" s="56" t="str">
        <f>IF(AND('Mapa final'!$Y$15="Muy Alta",'Mapa final'!$AA$15="Catastrófico"),CONCATENATE("R2C",'Mapa final'!$O$15),"")</f>
        <v/>
      </c>
      <c r="AM7" s="57" t="str">
        <f>IF(AND('Mapa final'!$Y$16="Muy Alta",'Mapa final'!$AA$16="Catastrófico"),CONCATENATE("R2C",'Mapa final'!$O$16),"")</f>
        <v/>
      </c>
      <c r="AN7" s="84"/>
      <c r="AO7" s="361"/>
      <c r="AP7" s="362"/>
      <c r="AQ7" s="362"/>
      <c r="AR7" s="362"/>
      <c r="AS7" s="362"/>
      <c r="AT7" s="363"/>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45">
      <c r="A8" s="84"/>
      <c r="B8" s="253"/>
      <c r="C8" s="253"/>
      <c r="D8" s="254"/>
      <c r="E8" s="354"/>
      <c r="F8" s="355"/>
      <c r="G8" s="355"/>
      <c r="H8" s="355"/>
      <c r="I8" s="370"/>
      <c r="J8" s="52" t="str">
        <f>IF(AND('Mapa final'!$Y$17="Muy Alta",'Mapa final'!$AA$17="Leve"),CONCATENATE("R3C",'Mapa final'!$O$17),"")</f>
        <v/>
      </c>
      <c r="K8" s="53" t="str">
        <f>IF(AND('Mapa final'!$Y$18="Muy Alta",'Mapa final'!$AA$18="Leve"),CONCATENATE("R3C",'Mapa final'!$O$18),"")</f>
        <v/>
      </c>
      <c r="L8" s="53" t="str">
        <f>IF(AND('Mapa final'!$Y$19="Muy Alta",'Mapa final'!$AA$19="Leve"),CONCATENATE("R3C",'Mapa final'!$O$19),"")</f>
        <v/>
      </c>
      <c r="M8" s="53" t="str">
        <f>IF(AND('Mapa final'!$Y$20="Muy Alta",'Mapa final'!$AA$20="Leve"),CONCATENATE("R3C",'Mapa final'!$O$20),"")</f>
        <v/>
      </c>
      <c r="N8" s="53" t="str">
        <f>IF(AND('Mapa final'!$Y$21="Muy Alta",'Mapa final'!$AA$21="Leve"),CONCATENATE("R3C",'Mapa final'!$O$21),"")</f>
        <v/>
      </c>
      <c r="O8" s="54" t="str">
        <f>IF(AND('Mapa final'!$Y$22="Muy Alta",'Mapa final'!$AA$22="Leve"),CONCATENATE("R3C",'Mapa final'!$O$22),"")</f>
        <v/>
      </c>
      <c r="P8" s="52" t="str">
        <f>IF(AND('Mapa final'!$Y$17="Muy Alta",'Mapa final'!$AA$17="Menor"),CONCATENATE("R3C",'Mapa final'!$O$17),"")</f>
        <v/>
      </c>
      <c r="Q8" s="53" t="str">
        <f>IF(AND('Mapa final'!$Y$18="Muy Alta",'Mapa final'!$AA$18="Menor"),CONCATENATE("R3C",'Mapa final'!$O$18),"")</f>
        <v/>
      </c>
      <c r="R8" s="53" t="str">
        <f>IF(AND('Mapa final'!$Y$19="Muy Alta",'Mapa final'!$AA$19="Menor"),CONCATENATE("R3C",'Mapa final'!$O$19),"")</f>
        <v/>
      </c>
      <c r="S8" s="53" t="str">
        <f>IF(AND('Mapa final'!$Y$20="Muy Alta",'Mapa final'!$AA$20="Menor"),CONCATENATE("R3C",'Mapa final'!$O$20),"")</f>
        <v/>
      </c>
      <c r="T8" s="53" t="str">
        <f>IF(AND('Mapa final'!$Y$21="Muy Alta",'Mapa final'!$AA$21="Menor"),CONCATENATE("R3C",'Mapa final'!$O$21),"")</f>
        <v/>
      </c>
      <c r="U8" s="54" t="str">
        <f>IF(AND('Mapa final'!$Y$22="Muy Alta",'Mapa final'!$AA$22="Menor"),CONCATENATE("R3C",'Mapa final'!$O$22),"")</f>
        <v/>
      </c>
      <c r="V8" s="52" t="str">
        <f>IF(AND('Mapa final'!$Y$17="Muy Alta",'Mapa final'!$AA$17="Moderado"),CONCATENATE("R3C",'Mapa final'!$O$17),"")</f>
        <v/>
      </c>
      <c r="W8" s="53" t="str">
        <f>IF(AND('Mapa final'!$Y$18="Muy Alta",'Mapa final'!$AA$18="Moderado"),CONCATENATE("R3C",'Mapa final'!$O$18),"")</f>
        <v/>
      </c>
      <c r="X8" s="53" t="str">
        <f>IF(AND('Mapa final'!$Y$19="Muy Alta",'Mapa final'!$AA$19="Moderado"),CONCATENATE("R3C",'Mapa final'!$O$19),"")</f>
        <v/>
      </c>
      <c r="Y8" s="53" t="str">
        <f>IF(AND('Mapa final'!$Y$20="Muy Alta",'Mapa final'!$AA$20="Moderado"),CONCATENATE("R3C",'Mapa final'!$O$20),"")</f>
        <v/>
      </c>
      <c r="Z8" s="53" t="str">
        <f>IF(AND('Mapa final'!$Y$21="Muy Alta",'Mapa final'!$AA$21="Moderado"),CONCATENATE("R3C",'Mapa final'!$O$21),"")</f>
        <v/>
      </c>
      <c r="AA8" s="54" t="str">
        <f>IF(AND('Mapa final'!$Y$22="Muy Alta",'Mapa final'!$AA$22="Moderado"),CONCATENATE("R3C",'Mapa final'!$O$22),"")</f>
        <v/>
      </c>
      <c r="AB8" s="52" t="str">
        <f>IF(AND('Mapa final'!$Y$17="Muy Alta",'Mapa final'!$AA$17="Mayor"),CONCATENATE("R3C",'Mapa final'!$O$17),"")</f>
        <v/>
      </c>
      <c r="AC8" s="53" t="str">
        <f>IF(AND('Mapa final'!$Y$18="Muy Alta",'Mapa final'!$AA$18="Mayor"),CONCATENATE("R3C",'Mapa final'!$O$18),"")</f>
        <v/>
      </c>
      <c r="AD8" s="53" t="str">
        <f>IF(AND('Mapa final'!$Y$19="Muy Alta",'Mapa final'!$AA$19="Mayor"),CONCATENATE("R3C",'Mapa final'!$O$19),"")</f>
        <v/>
      </c>
      <c r="AE8" s="53" t="str">
        <f>IF(AND('Mapa final'!$Y$20="Muy Alta",'Mapa final'!$AA$20="Mayor"),CONCATENATE("R3C",'Mapa final'!$O$20),"")</f>
        <v/>
      </c>
      <c r="AF8" s="53" t="str">
        <f>IF(AND('Mapa final'!$Y$21="Muy Alta",'Mapa final'!$AA$21="Mayor"),CONCATENATE("R3C",'Mapa final'!$O$21),"")</f>
        <v/>
      </c>
      <c r="AG8" s="54" t="str">
        <f>IF(AND('Mapa final'!$Y$22="Muy Alta",'Mapa final'!$AA$22="Mayor"),CONCATENATE("R3C",'Mapa final'!$O$22),"")</f>
        <v/>
      </c>
      <c r="AH8" s="55" t="str">
        <f>IF(AND('Mapa final'!$Y$17="Muy Alta",'Mapa final'!$AA$17="Catastrófico"),CONCATENATE("R3C",'Mapa final'!$O$17),"")</f>
        <v/>
      </c>
      <c r="AI8" s="56" t="str">
        <f>IF(AND('Mapa final'!$Y$18="Muy Alta",'Mapa final'!$AA$18="Catastrófico"),CONCATENATE("R3C",'Mapa final'!$O$18),"")</f>
        <v/>
      </c>
      <c r="AJ8" s="56" t="str">
        <f>IF(AND('Mapa final'!$Y$19="Muy Alta",'Mapa final'!$AA$19="Catastrófico"),CONCATENATE("R3C",'Mapa final'!$O$19),"")</f>
        <v/>
      </c>
      <c r="AK8" s="56" t="str">
        <f>IF(AND('Mapa final'!$Y$20="Muy Alta",'Mapa final'!$AA$20="Catastrófico"),CONCATENATE("R3C",'Mapa final'!$O$20),"")</f>
        <v/>
      </c>
      <c r="AL8" s="56" t="str">
        <f>IF(AND('Mapa final'!$Y$21="Muy Alta",'Mapa final'!$AA$21="Catastrófico"),CONCATENATE("R3C",'Mapa final'!$O$21),"")</f>
        <v/>
      </c>
      <c r="AM8" s="57" t="str">
        <f>IF(AND('Mapa final'!$Y$22="Muy Alta",'Mapa final'!$AA$22="Catastrófico"),CONCATENATE("R3C",'Mapa final'!$O$22),"")</f>
        <v/>
      </c>
      <c r="AN8" s="84"/>
      <c r="AO8" s="361"/>
      <c r="AP8" s="362"/>
      <c r="AQ8" s="362"/>
      <c r="AR8" s="362"/>
      <c r="AS8" s="362"/>
      <c r="AT8" s="363"/>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45">
      <c r="A9" s="84"/>
      <c r="B9" s="253"/>
      <c r="C9" s="253"/>
      <c r="D9" s="254"/>
      <c r="E9" s="354"/>
      <c r="F9" s="355"/>
      <c r="G9" s="355"/>
      <c r="H9" s="355"/>
      <c r="I9" s="370"/>
      <c r="J9" s="52" t="str">
        <f>IF(AND('Mapa final'!$Y$23="Muy Alta",'Mapa final'!$AA$23="Leve"),CONCATENATE("R4C",'Mapa final'!$O$23),"")</f>
        <v/>
      </c>
      <c r="K9" s="53" t="str">
        <f>IF(AND('Mapa final'!$Y$24="Muy Alta",'Mapa final'!$AA$24="Leve"),CONCATENATE("R4C",'Mapa final'!$O$24),"")</f>
        <v/>
      </c>
      <c r="L9" s="58" t="str">
        <f>IF(AND('Mapa final'!$Y$25="Muy Alta",'Mapa final'!$AA$25="Leve"),CONCATENATE("R4C",'Mapa final'!$O$25),"")</f>
        <v/>
      </c>
      <c r="M9" s="58" t="str">
        <f>IF(AND('Mapa final'!$Y$26="Muy Alta",'Mapa final'!$AA$26="Leve"),CONCATENATE("R4C",'Mapa final'!$O$26),"")</f>
        <v/>
      </c>
      <c r="N9" s="58" t="str">
        <f>IF(AND('Mapa final'!$Y$27="Muy Alta",'Mapa final'!$AA$27="Leve"),CONCATENATE("R4C",'Mapa final'!$O$27),"")</f>
        <v/>
      </c>
      <c r="O9" s="54" t="str">
        <f>IF(AND('Mapa final'!$Y$28="Muy Alta",'Mapa final'!$AA$28="Leve"),CONCATENATE("R4C",'Mapa final'!$O$28),"")</f>
        <v/>
      </c>
      <c r="P9" s="52" t="str">
        <f>IF(AND('Mapa final'!$Y$23="Muy Alta",'Mapa final'!$AA$23="Menor"),CONCATENATE("R4C",'Mapa final'!$O$23),"")</f>
        <v/>
      </c>
      <c r="Q9" s="53" t="str">
        <f>IF(AND('Mapa final'!$Y$24="Muy Alta",'Mapa final'!$AA$24="Menor"),CONCATENATE("R4C",'Mapa final'!$O$24),"")</f>
        <v/>
      </c>
      <c r="R9" s="58" t="str">
        <f>IF(AND('Mapa final'!$Y$25="Muy Alta",'Mapa final'!$AA$25="Menor"),CONCATENATE("R4C",'Mapa final'!$O$25),"")</f>
        <v/>
      </c>
      <c r="S9" s="58" t="str">
        <f>IF(AND('Mapa final'!$Y$26="Muy Alta",'Mapa final'!$AA$26="Menor"),CONCATENATE("R4C",'Mapa final'!$O$26),"")</f>
        <v/>
      </c>
      <c r="T9" s="58" t="str">
        <f>IF(AND('Mapa final'!$Y$27="Muy Alta",'Mapa final'!$AA$27="Menor"),CONCATENATE("R4C",'Mapa final'!$O$27),"")</f>
        <v/>
      </c>
      <c r="U9" s="54" t="str">
        <f>IF(AND('Mapa final'!$Y$28="Muy Alta",'Mapa final'!$AA$28="Menor"),CONCATENATE("R4C",'Mapa final'!$O$28),"")</f>
        <v/>
      </c>
      <c r="V9" s="52" t="str">
        <f>IF(AND('Mapa final'!$Y$23="Muy Alta",'Mapa final'!$AA$23="Moderado"),CONCATENATE("R4C",'Mapa final'!$O$23),"")</f>
        <v/>
      </c>
      <c r="W9" s="53" t="str">
        <f>IF(AND('Mapa final'!$Y$24="Muy Alta",'Mapa final'!$AA$24="Moderado"),CONCATENATE("R4C",'Mapa final'!$O$24),"")</f>
        <v/>
      </c>
      <c r="X9" s="58" t="str">
        <f>IF(AND('Mapa final'!$Y$25="Muy Alta",'Mapa final'!$AA$25="Moderado"),CONCATENATE("R4C",'Mapa final'!$O$25),"")</f>
        <v/>
      </c>
      <c r="Y9" s="58" t="str">
        <f>IF(AND('Mapa final'!$Y$26="Muy Alta",'Mapa final'!$AA$26="Moderado"),CONCATENATE("R4C",'Mapa final'!$O$26),"")</f>
        <v/>
      </c>
      <c r="Z9" s="58" t="str">
        <f>IF(AND('Mapa final'!$Y$27="Muy Alta",'Mapa final'!$AA$27="Moderado"),CONCATENATE("R4C",'Mapa final'!$O$27),"")</f>
        <v/>
      </c>
      <c r="AA9" s="54" t="str">
        <f>IF(AND('Mapa final'!$Y$28="Muy Alta",'Mapa final'!$AA$28="Moderado"),CONCATENATE("R4C",'Mapa final'!$O$28),"")</f>
        <v/>
      </c>
      <c r="AB9" s="52" t="str">
        <f>IF(AND('Mapa final'!$Y$23="Muy Alta",'Mapa final'!$AA$23="Mayor"),CONCATENATE("R4C",'Mapa final'!$O$23),"")</f>
        <v/>
      </c>
      <c r="AC9" s="53" t="str">
        <f>IF(AND('Mapa final'!$Y$24="Muy Alta",'Mapa final'!$AA$24="Mayor"),CONCATENATE("R4C",'Mapa final'!$O$24),"")</f>
        <v/>
      </c>
      <c r="AD9" s="58" t="str">
        <f>IF(AND('Mapa final'!$Y$25="Muy Alta",'Mapa final'!$AA$25="Mayor"),CONCATENATE("R4C",'Mapa final'!$O$25),"")</f>
        <v/>
      </c>
      <c r="AE9" s="58" t="str">
        <f>IF(AND('Mapa final'!$Y$26="Muy Alta",'Mapa final'!$AA$26="Mayor"),CONCATENATE("R4C",'Mapa final'!$O$26),"")</f>
        <v/>
      </c>
      <c r="AF9" s="58" t="str">
        <f>IF(AND('Mapa final'!$Y$27="Muy Alta",'Mapa final'!$AA$27="Mayor"),CONCATENATE("R4C",'Mapa final'!$O$27),"")</f>
        <v/>
      </c>
      <c r="AG9" s="54" t="str">
        <f>IF(AND('Mapa final'!$Y$28="Muy Alta",'Mapa final'!$AA$28="Mayor"),CONCATENATE("R4C",'Mapa final'!$O$28),"")</f>
        <v/>
      </c>
      <c r="AH9" s="55" t="str">
        <f>IF(AND('Mapa final'!$Y$23="Muy Alta",'Mapa final'!$AA$23="Catastrófico"),CONCATENATE("R4C",'Mapa final'!$O$23),"")</f>
        <v/>
      </c>
      <c r="AI9" s="56" t="str">
        <f>IF(AND('Mapa final'!$Y$24="Muy Alta",'Mapa final'!$AA$24="Catastrófico"),CONCATENATE("R4C",'Mapa final'!$O$24),"")</f>
        <v/>
      </c>
      <c r="AJ9" s="56" t="str">
        <f>IF(AND('Mapa final'!$Y$25="Muy Alta",'Mapa final'!$AA$25="Catastrófico"),CONCATENATE("R4C",'Mapa final'!$O$25),"")</f>
        <v/>
      </c>
      <c r="AK9" s="56" t="str">
        <f>IF(AND('Mapa final'!$Y$26="Muy Alta",'Mapa final'!$AA$26="Catastrófico"),CONCATENATE("R4C",'Mapa final'!$O$26),"")</f>
        <v/>
      </c>
      <c r="AL9" s="56" t="str">
        <f>IF(AND('Mapa final'!$Y$27="Muy Alta",'Mapa final'!$AA$27="Catastrófico"),CONCATENATE("R4C",'Mapa final'!$O$27),"")</f>
        <v/>
      </c>
      <c r="AM9" s="57" t="str">
        <f>IF(AND('Mapa final'!$Y$28="Muy Alta",'Mapa final'!$AA$28="Catastrófico"),CONCATENATE("R4C",'Mapa final'!$O$28),"")</f>
        <v/>
      </c>
      <c r="AN9" s="84"/>
      <c r="AO9" s="361"/>
      <c r="AP9" s="362"/>
      <c r="AQ9" s="362"/>
      <c r="AR9" s="362"/>
      <c r="AS9" s="362"/>
      <c r="AT9" s="363"/>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45">
      <c r="A10" s="84"/>
      <c r="B10" s="253"/>
      <c r="C10" s="253"/>
      <c r="D10" s="254"/>
      <c r="E10" s="354"/>
      <c r="F10" s="355"/>
      <c r="G10" s="355"/>
      <c r="H10" s="355"/>
      <c r="I10" s="370"/>
      <c r="J10" s="52" t="str">
        <f>IF(AND('Mapa final'!$Y$29="Muy Alta",'Mapa final'!$AA$29="Leve"),CONCATENATE("R5C",'Mapa final'!$O$29),"")</f>
        <v/>
      </c>
      <c r="K10" s="53" t="str">
        <f>IF(AND('Mapa final'!$Y$30="Muy Alta",'Mapa final'!$AA$30="Leve"),CONCATENATE("R5C",'Mapa final'!$O$30),"")</f>
        <v/>
      </c>
      <c r="L10" s="58" t="str">
        <f>IF(AND('Mapa final'!$Y$31="Muy Alta",'Mapa final'!$AA$31="Leve"),CONCATENATE("R5C",'Mapa final'!$O$31),"")</f>
        <v/>
      </c>
      <c r="M10" s="58" t="str">
        <f>IF(AND('Mapa final'!$Y$32="Muy Alta",'Mapa final'!$AA$32="Leve"),CONCATENATE("R5C",'Mapa final'!$O$32),"")</f>
        <v/>
      </c>
      <c r="N10" s="58" t="str">
        <f>IF(AND('Mapa final'!$Y$33="Muy Alta",'Mapa final'!$AA$33="Leve"),CONCATENATE("R5C",'Mapa final'!$O$33),"")</f>
        <v/>
      </c>
      <c r="O10" s="54" t="str">
        <f>IF(AND('Mapa final'!$Y$34="Muy Alta",'Mapa final'!$AA$34="Leve"),CONCATENATE("R5C",'Mapa final'!$O$34),"")</f>
        <v/>
      </c>
      <c r="P10" s="52" t="str">
        <f>IF(AND('Mapa final'!$Y$29="Muy Alta",'Mapa final'!$AA$29="Menor"),CONCATENATE("R5C",'Mapa final'!$O$29),"")</f>
        <v/>
      </c>
      <c r="Q10" s="53" t="str">
        <f>IF(AND('Mapa final'!$Y$30="Muy Alta",'Mapa final'!$AA$30="Menor"),CONCATENATE("R5C",'Mapa final'!$O$30),"")</f>
        <v/>
      </c>
      <c r="R10" s="58" t="str">
        <f>IF(AND('Mapa final'!$Y$31="Muy Alta",'Mapa final'!$AA$31="Menor"),CONCATENATE("R5C",'Mapa final'!$O$31),"")</f>
        <v/>
      </c>
      <c r="S10" s="58" t="str">
        <f>IF(AND('Mapa final'!$Y$32="Muy Alta",'Mapa final'!$AA$32="Menor"),CONCATENATE("R5C",'Mapa final'!$O$32),"")</f>
        <v/>
      </c>
      <c r="T10" s="58" t="str">
        <f>IF(AND('Mapa final'!$Y$33="Muy Alta",'Mapa final'!$AA$33="Menor"),CONCATENATE("R5C",'Mapa final'!$O$33),"")</f>
        <v/>
      </c>
      <c r="U10" s="54" t="str">
        <f>IF(AND('Mapa final'!$Y$34="Muy Alta",'Mapa final'!$AA$34="Menor"),CONCATENATE("R5C",'Mapa final'!$O$34),"")</f>
        <v/>
      </c>
      <c r="V10" s="52" t="str">
        <f>IF(AND('Mapa final'!$Y$29="Muy Alta",'Mapa final'!$AA$29="Moderado"),CONCATENATE("R5C",'Mapa final'!$O$29),"")</f>
        <v/>
      </c>
      <c r="W10" s="53" t="str">
        <f>IF(AND('Mapa final'!$Y$30="Muy Alta",'Mapa final'!$AA$30="Moderado"),CONCATENATE("R5C",'Mapa final'!$O$30),"")</f>
        <v/>
      </c>
      <c r="X10" s="58" t="str">
        <f>IF(AND('Mapa final'!$Y$31="Muy Alta",'Mapa final'!$AA$31="Moderado"),CONCATENATE("R5C",'Mapa final'!$O$31),"")</f>
        <v/>
      </c>
      <c r="Y10" s="58" t="str">
        <f>IF(AND('Mapa final'!$Y$32="Muy Alta",'Mapa final'!$AA$32="Moderado"),CONCATENATE("R5C",'Mapa final'!$O$32),"")</f>
        <v/>
      </c>
      <c r="Z10" s="58" t="str">
        <f>IF(AND('Mapa final'!$Y$33="Muy Alta",'Mapa final'!$AA$33="Moderado"),CONCATENATE("R5C",'Mapa final'!$O$33),"")</f>
        <v/>
      </c>
      <c r="AA10" s="54" t="str">
        <f>IF(AND('Mapa final'!$Y$34="Muy Alta",'Mapa final'!$AA$34="Moderado"),CONCATENATE("R5C",'Mapa final'!$O$34),"")</f>
        <v/>
      </c>
      <c r="AB10" s="52" t="str">
        <f>IF(AND('Mapa final'!$Y$29="Muy Alta",'Mapa final'!$AA$29="Mayor"),CONCATENATE("R5C",'Mapa final'!$O$29),"")</f>
        <v/>
      </c>
      <c r="AC10" s="53" t="str">
        <f>IF(AND('Mapa final'!$Y$30="Muy Alta",'Mapa final'!$AA$30="Mayor"),CONCATENATE("R5C",'Mapa final'!$O$30),"")</f>
        <v/>
      </c>
      <c r="AD10" s="58" t="str">
        <f>IF(AND('Mapa final'!$Y$31="Muy Alta",'Mapa final'!$AA$31="Mayor"),CONCATENATE("R5C",'Mapa final'!$O$31),"")</f>
        <v/>
      </c>
      <c r="AE10" s="58" t="str">
        <f>IF(AND('Mapa final'!$Y$32="Muy Alta",'Mapa final'!$AA$32="Mayor"),CONCATENATE("R5C",'Mapa final'!$O$32),"")</f>
        <v/>
      </c>
      <c r="AF10" s="58" t="str">
        <f>IF(AND('Mapa final'!$Y$33="Muy Alta",'Mapa final'!$AA$33="Mayor"),CONCATENATE("R5C",'Mapa final'!$O$33),"")</f>
        <v/>
      </c>
      <c r="AG10" s="54" t="str">
        <f>IF(AND('Mapa final'!$Y$34="Muy Alta",'Mapa final'!$AA$34="Mayor"),CONCATENATE("R5C",'Mapa final'!$O$34),"")</f>
        <v/>
      </c>
      <c r="AH10" s="55" t="str">
        <f>IF(AND('Mapa final'!$Y$29="Muy Alta",'Mapa final'!$AA$29="Catastrófico"),CONCATENATE("R5C",'Mapa final'!$O$29),"")</f>
        <v/>
      </c>
      <c r="AI10" s="56" t="str">
        <f>IF(AND('Mapa final'!$Y$30="Muy Alta",'Mapa final'!$AA$30="Catastrófico"),CONCATENATE("R5C",'Mapa final'!$O$30),"")</f>
        <v/>
      </c>
      <c r="AJ10" s="56" t="str">
        <f>IF(AND('Mapa final'!$Y$31="Muy Alta",'Mapa final'!$AA$31="Catastrófico"),CONCATENATE("R5C",'Mapa final'!$O$31),"")</f>
        <v/>
      </c>
      <c r="AK10" s="56" t="str">
        <f>IF(AND('Mapa final'!$Y$32="Muy Alta",'Mapa final'!$AA$32="Catastrófico"),CONCATENATE("R5C",'Mapa final'!$O$32),"")</f>
        <v/>
      </c>
      <c r="AL10" s="56" t="str">
        <f>IF(AND('Mapa final'!$Y$33="Muy Alta",'Mapa final'!$AA$33="Catastrófico"),CONCATENATE("R5C",'Mapa final'!$O$33),"")</f>
        <v/>
      </c>
      <c r="AM10" s="57" t="str">
        <f>IF(AND('Mapa final'!$Y$34="Muy Alta",'Mapa final'!$AA$34="Catastrófico"),CONCATENATE("R5C",'Mapa final'!$O$34),"")</f>
        <v/>
      </c>
      <c r="AN10" s="84"/>
      <c r="AO10" s="361"/>
      <c r="AP10" s="362"/>
      <c r="AQ10" s="362"/>
      <c r="AR10" s="362"/>
      <c r="AS10" s="362"/>
      <c r="AT10" s="363"/>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45">
      <c r="A11" s="84"/>
      <c r="B11" s="253"/>
      <c r="C11" s="253"/>
      <c r="D11" s="254"/>
      <c r="E11" s="354"/>
      <c r="F11" s="355"/>
      <c r="G11" s="355"/>
      <c r="H11" s="355"/>
      <c r="I11" s="370"/>
      <c r="J11" s="52" t="str">
        <f>IF(AND('Mapa final'!$Y$35="Muy Alta",'Mapa final'!$AA$35="Leve"),CONCATENATE("R6C",'Mapa final'!$O$35),"")</f>
        <v/>
      </c>
      <c r="K11" s="53" t="str">
        <f>IF(AND('Mapa final'!$Y$36="Muy Alta",'Mapa final'!$AA$36="Leve"),CONCATENATE("R6C",'Mapa final'!$O$36),"")</f>
        <v/>
      </c>
      <c r="L11" s="58" t="str">
        <f>IF(AND('Mapa final'!$Y$37="Muy Alta",'Mapa final'!$AA$37="Leve"),CONCATENATE("R6C",'Mapa final'!$O$37),"")</f>
        <v/>
      </c>
      <c r="M11" s="58" t="str">
        <f>IF(AND('Mapa final'!$Y$38="Muy Alta",'Mapa final'!$AA$38="Leve"),CONCATENATE("R6C",'Mapa final'!$O$38),"")</f>
        <v/>
      </c>
      <c r="N11" s="58" t="str">
        <f>IF(AND('Mapa final'!$Y$39="Muy Alta",'Mapa final'!$AA$39="Leve"),CONCATENATE("R6C",'Mapa final'!$O$39),"")</f>
        <v/>
      </c>
      <c r="O11" s="54" t="str">
        <f>IF(AND('Mapa final'!$Y$40="Muy Alta",'Mapa final'!$AA$40="Leve"),CONCATENATE("R6C",'Mapa final'!$O$40),"")</f>
        <v/>
      </c>
      <c r="P11" s="52" t="str">
        <f>IF(AND('Mapa final'!$Y$35="Muy Alta",'Mapa final'!$AA$35="Menor"),CONCATENATE("R6C",'Mapa final'!$O$35),"")</f>
        <v/>
      </c>
      <c r="Q11" s="53" t="str">
        <f>IF(AND('Mapa final'!$Y$36="Muy Alta",'Mapa final'!$AA$36="Menor"),CONCATENATE("R6C",'Mapa final'!$O$36),"")</f>
        <v/>
      </c>
      <c r="R11" s="58" t="str">
        <f>IF(AND('Mapa final'!$Y$37="Muy Alta",'Mapa final'!$AA$37="Menor"),CONCATENATE("R6C",'Mapa final'!$O$37),"")</f>
        <v/>
      </c>
      <c r="S11" s="58" t="str">
        <f>IF(AND('Mapa final'!$Y$38="Muy Alta",'Mapa final'!$AA$38="Menor"),CONCATENATE("R6C",'Mapa final'!$O$38),"")</f>
        <v/>
      </c>
      <c r="T11" s="58" t="str">
        <f>IF(AND('Mapa final'!$Y$39="Muy Alta",'Mapa final'!$AA$39="Menor"),CONCATENATE("R6C",'Mapa final'!$O$39),"")</f>
        <v/>
      </c>
      <c r="U11" s="54" t="str">
        <f>IF(AND('Mapa final'!$Y$40="Muy Alta",'Mapa final'!$AA$40="Menor"),CONCATENATE("R6C",'Mapa final'!$O$40),"")</f>
        <v/>
      </c>
      <c r="V11" s="52" t="str">
        <f>IF(AND('Mapa final'!$Y$35="Muy Alta",'Mapa final'!$AA$35="Moderado"),CONCATENATE("R6C",'Mapa final'!$O$35),"")</f>
        <v/>
      </c>
      <c r="W11" s="53" t="str">
        <f>IF(AND('Mapa final'!$Y$36="Muy Alta",'Mapa final'!$AA$36="Moderado"),CONCATENATE("R6C",'Mapa final'!$O$36),"")</f>
        <v/>
      </c>
      <c r="X11" s="58" t="str">
        <f>IF(AND('Mapa final'!$Y$37="Muy Alta",'Mapa final'!$AA$37="Moderado"),CONCATENATE("R6C",'Mapa final'!$O$37),"")</f>
        <v/>
      </c>
      <c r="Y11" s="58" t="str">
        <f>IF(AND('Mapa final'!$Y$38="Muy Alta",'Mapa final'!$AA$38="Moderado"),CONCATENATE("R6C",'Mapa final'!$O$38),"")</f>
        <v/>
      </c>
      <c r="Z11" s="58" t="str">
        <f>IF(AND('Mapa final'!$Y$39="Muy Alta",'Mapa final'!$AA$39="Moderado"),CONCATENATE("R6C",'Mapa final'!$O$39),"")</f>
        <v/>
      </c>
      <c r="AA11" s="54" t="str">
        <f>IF(AND('Mapa final'!$Y$40="Muy Alta",'Mapa final'!$AA$40="Moderado"),CONCATENATE("R6C",'Mapa final'!$O$40),"")</f>
        <v/>
      </c>
      <c r="AB11" s="52" t="str">
        <f>IF(AND('Mapa final'!$Y$35="Muy Alta",'Mapa final'!$AA$35="Mayor"),CONCATENATE("R6C",'Mapa final'!$O$35),"")</f>
        <v/>
      </c>
      <c r="AC11" s="53" t="str">
        <f>IF(AND('Mapa final'!$Y$36="Muy Alta",'Mapa final'!$AA$36="Mayor"),CONCATENATE("R6C",'Mapa final'!$O$36),"")</f>
        <v/>
      </c>
      <c r="AD11" s="58" t="str">
        <f>IF(AND('Mapa final'!$Y$37="Muy Alta",'Mapa final'!$AA$37="Mayor"),CONCATENATE("R6C",'Mapa final'!$O$37),"")</f>
        <v/>
      </c>
      <c r="AE11" s="58" t="str">
        <f>IF(AND('Mapa final'!$Y$38="Muy Alta",'Mapa final'!$AA$38="Mayor"),CONCATENATE("R6C",'Mapa final'!$O$38),"")</f>
        <v/>
      </c>
      <c r="AF11" s="58" t="str">
        <f>IF(AND('Mapa final'!$Y$39="Muy Alta",'Mapa final'!$AA$39="Mayor"),CONCATENATE("R6C",'Mapa final'!$O$39),"")</f>
        <v/>
      </c>
      <c r="AG11" s="54" t="str">
        <f>IF(AND('Mapa final'!$Y$40="Muy Alta",'Mapa final'!$AA$40="Mayor"),CONCATENATE("R6C",'Mapa final'!$O$40),"")</f>
        <v/>
      </c>
      <c r="AH11" s="55" t="str">
        <f>IF(AND('Mapa final'!$Y$35="Muy Alta",'Mapa final'!$AA$35="Catastrófico"),CONCATENATE("R6C",'Mapa final'!$O$35),"")</f>
        <v/>
      </c>
      <c r="AI11" s="56" t="str">
        <f>IF(AND('Mapa final'!$Y$36="Muy Alta",'Mapa final'!$AA$36="Catastrófico"),CONCATENATE("R6C",'Mapa final'!$O$36),"")</f>
        <v/>
      </c>
      <c r="AJ11" s="56" t="str">
        <f>IF(AND('Mapa final'!$Y$37="Muy Alta",'Mapa final'!$AA$37="Catastrófico"),CONCATENATE("R6C",'Mapa final'!$O$37),"")</f>
        <v/>
      </c>
      <c r="AK11" s="56" t="str">
        <f>IF(AND('Mapa final'!$Y$38="Muy Alta",'Mapa final'!$AA$38="Catastrófico"),CONCATENATE("R6C",'Mapa final'!$O$38),"")</f>
        <v/>
      </c>
      <c r="AL11" s="56" t="str">
        <f>IF(AND('Mapa final'!$Y$39="Muy Alta",'Mapa final'!$AA$39="Catastrófico"),CONCATENATE("R6C",'Mapa final'!$O$39),"")</f>
        <v/>
      </c>
      <c r="AM11" s="57" t="str">
        <f>IF(AND('Mapa final'!$Y$40="Muy Alta",'Mapa final'!$AA$40="Catastrófico"),CONCATENATE("R6C",'Mapa final'!$O$40),"")</f>
        <v/>
      </c>
      <c r="AN11" s="84"/>
      <c r="AO11" s="361"/>
      <c r="AP11" s="362"/>
      <c r="AQ11" s="362"/>
      <c r="AR11" s="362"/>
      <c r="AS11" s="362"/>
      <c r="AT11" s="363"/>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45">
      <c r="A12" s="84"/>
      <c r="B12" s="253"/>
      <c r="C12" s="253"/>
      <c r="D12" s="254"/>
      <c r="E12" s="354"/>
      <c r="F12" s="355"/>
      <c r="G12" s="355"/>
      <c r="H12" s="355"/>
      <c r="I12" s="370"/>
      <c r="J12" s="52" t="str">
        <f>IF(AND('Mapa final'!$Y$41="Muy Alta",'Mapa final'!$AA$41="Leve"),CONCATENATE("R7C",'Mapa final'!$O$41),"")</f>
        <v/>
      </c>
      <c r="K12" s="53" t="str">
        <f>IF(AND('Mapa final'!$Y$42="Muy Alta",'Mapa final'!$AA$42="Leve"),CONCATENATE("R7C",'Mapa final'!$O$42),"")</f>
        <v/>
      </c>
      <c r="L12" s="58" t="str">
        <f>IF(AND('Mapa final'!$Y$43="Muy Alta",'Mapa final'!$AA$43="Leve"),CONCATENATE("R7C",'Mapa final'!$O$43),"")</f>
        <v/>
      </c>
      <c r="M12" s="58" t="str">
        <f>IF(AND('Mapa final'!$Y$44="Muy Alta",'Mapa final'!$AA$44="Leve"),CONCATENATE("R7C",'Mapa final'!$O$44),"")</f>
        <v/>
      </c>
      <c r="N12" s="58" t="str">
        <f>IF(AND('Mapa final'!$Y$45="Muy Alta",'Mapa final'!$AA$45="Leve"),CONCATENATE("R7C",'Mapa final'!$O$45),"")</f>
        <v/>
      </c>
      <c r="O12" s="54" t="str">
        <f>IF(AND('Mapa final'!$Y$46="Muy Alta",'Mapa final'!$AA$46="Leve"),CONCATENATE("R7C",'Mapa final'!$O$46),"")</f>
        <v/>
      </c>
      <c r="P12" s="52" t="str">
        <f>IF(AND('Mapa final'!$Y$41="Muy Alta",'Mapa final'!$AA$41="Menor"),CONCATENATE("R7C",'Mapa final'!$O$41),"")</f>
        <v/>
      </c>
      <c r="Q12" s="53" t="str">
        <f>IF(AND('Mapa final'!$Y$42="Muy Alta",'Mapa final'!$AA$42="Menor"),CONCATENATE("R7C",'Mapa final'!$O$42),"")</f>
        <v/>
      </c>
      <c r="R12" s="58" t="str">
        <f>IF(AND('Mapa final'!$Y$43="Muy Alta",'Mapa final'!$AA$43="Menor"),CONCATENATE("R7C",'Mapa final'!$O$43),"")</f>
        <v/>
      </c>
      <c r="S12" s="58" t="str">
        <f>IF(AND('Mapa final'!$Y$44="Muy Alta",'Mapa final'!$AA$44="Menor"),CONCATENATE("R7C",'Mapa final'!$O$44),"")</f>
        <v/>
      </c>
      <c r="T12" s="58" t="str">
        <f>IF(AND('Mapa final'!$Y$45="Muy Alta",'Mapa final'!$AA$45="Menor"),CONCATENATE("R7C",'Mapa final'!$O$45),"")</f>
        <v/>
      </c>
      <c r="U12" s="54" t="str">
        <f>IF(AND('Mapa final'!$Y$46="Muy Alta",'Mapa final'!$AA$46="Menor"),CONCATENATE("R7C",'Mapa final'!$O$46),"")</f>
        <v/>
      </c>
      <c r="V12" s="52" t="str">
        <f>IF(AND('Mapa final'!$Y$41="Muy Alta",'Mapa final'!$AA$41="Moderado"),CONCATENATE("R7C",'Mapa final'!$O$41),"")</f>
        <v/>
      </c>
      <c r="W12" s="53" t="str">
        <f>IF(AND('Mapa final'!$Y$42="Muy Alta",'Mapa final'!$AA$42="Moderado"),CONCATENATE("R7C",'Mapa final'!$O$42),"")</f>
        <v/>
      </c>
      <c r="X12" s="58" t="str">
        <f>IF(AND('Mapa final'!$Y$43="Muy Alta",'Mapa final'!$AA$43="Moderado"),CONCATENATE("R7C",'Mapa final'!$O$43),"")</f>
        <v/>
      </c>
      <c r="Y12" s="58" t="str">
        <f>IF(AND('Mapa final'!$Y$44="Muy Alta",'Mapa final'!$AA$44="Moderado"),CONCATENATE("R7C",'Mapa final'!$O$44),"")</f>
        <v/>
      </c>
      <c r="Z12" s="58" t="str">
        <f>IF(AND('Mapa final'!$Y$45="Muy Alta",'Mapa final'!$AA$45="Moderado"),CONCATENATE("R7C",'Mapa final'!$O$45),"")</f>
        <v/>
      </c>
      <c r="AA12" s="54" t="str">
        <f>IF(AND('Mapa final'!$Y$46="Muy Alta",'Mapa final'!$AA$46="Moderado"),CONCATENATE("R7C",'Mapa final'!$O$46),"")</f>
        <v/>
      </c>
      <c r="AB12" s="52" t="str">
        <f>IF(AND('Mapa final'!$Y$41="Muy Alta",'Mapa final'!$AA$41="Mayor"),CONCATENATE("R7C",'Mapa final'!$O$41),"")</f>
        <v/>
      </c>
      <c r="AC12" s="53" t="str">
        <f>IF(AND('Mapa final'!$Y$42="Muy Alta",'Mapa final'!$AA$42="Mayor"),CONCATENATE("R7C",'Mapa final'!$O$42),"")</f>
        <v/>
      </c>
      <c r="AD12" s="58" t="str">
        <f>IF(AND('Mapa final'!$Y$43="Muy Alta",'Mapa final'!$AA$43="Mayor"),CONCATENATE("R7C",'Mapa final'!$O$43),"")</f>
        <v/>
      </c>
      <c r="AE12" s="58" t="str">
        <f>IF(AND('Mapa final'!$Y$44="Muy Alta",'Mapa final'!$AA$44="Mayor"),CONCATENATE("R7C",'Mapa final'!$O$44),"")</f>
        <v/>
      </c>
      <c r="AF12" s="58" t="str">
        <f>IF(AND('Mapa final'!$Y$45="Muy Alta",'Mapa final'!$AA$45="Mayor"),CONCATENATE("R7C",'Mapa final'!$O$45),"")</f>
        <v/>
      </c>
      <c r="AG12" s="54" t="str">
        <f>IF(AND('Mapa final'!$Y$46="Muy Alta",'Mapa final'!$AA$46="Mayor"),CONCATENATE("R7C",'Mapa final'!$O$46),"")</f>
        <v/>
      </c>
      <c r="AH12" s="55" t="str">
        <f>IF(AND('Mapa final'!$Y$41="Muy Alta",'Mapa final'!$AA$41="Catastrófico"),CONCATENATE("R7C",'Mapa final'!$O$41),"")</f>
        <v/>
      </c>
      <c r="AI12" s="56" t="str">
        <f>IF(AND('Mapa final'!$Y$42="Muy Alta",'Mapa final'!$AA$42="Catastrófico"),CONCATENATE("R7C",'Mapa final'!$O$42),"")</f>
        <v/>
      </c>
      <c r="AJ12" s="56" t="str">
        <f>IF(AND('Mapa final'!$Y$43="Muy Alta",'Mapa final'!$AA$43="Catastrófico"),CONCATENATE("R7C",'Mapa final'!$O$43),"")</f>
        <v/>
      </c>
      <c r="AK12" s="56" t="str">
        <f>IF(AND('Mapa final'!$Y$44="Muy Alta",'Mapa final'!$AA$44="Catastrófico"),CONCATENATE("R7C",'Mapa final'!$O$44),"")</f>
        <v/>
      </c>
      <c r="AL12" s="56" t="str">
        <f>IF(AND('Mapa final'!$Y$45="Muy Alta",'Mapa final'!$AA$45="Catastrófico"),CONCATENATE("R7C",'Mapa final'!$O$45),"")</f>
        <v/>
      </c>
      <c r="AM12" s="57" t="str">
        <f>IF(AND('Mapa final'!$Y$46="Muy Alta",'Mapa final'!$AA$46="Catastrófico"),CONCATENATE("R7C",'Mapa final'!$O$46),"")</f>
        <v/>
      </c>
      <c r="AN12" s="84"/>
      <c r="AO12" s="361"/>
      <c r="AP12" s="362"/>
      <c r="AQ12" s="362"/>
      <c r="AR12" s="362"/>
      <c r="AS12" s="362"/>
      <c r="AT12" s="363"/>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45">
      <c r="A13" s="84"/>
      <c r="B13" s="253"/>
      <c r="C13" s="253"/>
      <c r="D13" s="254"/>
      <c r="E13" s="354"/>
      <c r="F13" s="355"/>
      <c r="G13" s="355"/>
      <c r="H13" s="355"/>
      <c r="I13" s="370"/>
      <c r="J13" s="52" t="str">
        <f>IF(AND('Mapa final'!$Y$47="Muy Alta",'Mapa final'!$AA$47="Leve"),CONCATENATE("R8C",'Mapa final'!$O$47),"")</f>
        <v/>
      </c>
      <c r="K13" s="53" t="str">
        <f>IF(AND('Mapa final'!$Y$48="Muy Alta",'Mapa final'!$AA$48="Leve"),CONCATENATE("R8C",'Mapa final'!$O$48),"")</f>
        <v/>
      </c>
      <c r="L13" s="58" t="str">
        <f>IF(AND('Mapa final'!$Y$49="Muy Alta",'Mapa final'!$AA$49="Leve"),CONCATENATE("R8C",'Mapa final'!$O$49),"")</f>
        <v/>
      </c>
      <c r="M13" s="58" t="str">
        <f>IF(AND('Mapa final'!$Y$50="Muy Alta",'Mapa final'!$AA$50="Leve"),CONCATENATE("R8C",'Mapa final'!$O$50),"")</f>
        <v/>
      </c>
      <c r="N13" s="58" t="str">
        <f>IF(AND('Mapa final'!$Y$51="Muy Alta",'Mapa final'!$AA$51="Leve"),CONCATENATE("R8C",'Mapa final'!$O$51),"")</f>
        <v/>
      </c>
      <c r="O13" s="54" t="str">
        <f>IF(AND('Mapa final'!$Y$52="Muy Alta",'Mapa final'!$AA$52="Leve"),CONCATENATE("R8C",'Mapa final'!$O$52),"")</f>
        <v/>
      </c>
      <c r="P13" s="52" t="str">
        <f>IF(AND('Mapa final'!$Y$47="Muy Alta",'Mapa final'!$AA$47="Menor"),CONCATENATE("R8C",'Mapa final'!$O$47),"")</f>
        <v/>
      </c>
      <c r="Q13" s="53" t="str">
        <f>IF(AND('Mapa final'!$Y$48="Muy Alta",'Mapa final'!$AA$48="Menor"),CONCATENATE("R8C",'Mapa final'!$O$48),"")</f>
        <v/>
      </c>
      <c r="R13" s="58" t="str">
        <f>IF(AND('Mapa final'!$Y$49="Muy Alta",'Mapa final'!$AA$49="Menor"),CONCATENATE("R8C",'Mapa final'!$O$49),"")</f>
        <v/>
      </c>
      <c r="S13" s="58" t="str">
        <f>IF(AND('Mapa final'!$Y$50="Muy Alta",'Mapa final'!$AA$50="Menor"),CONCATENATE("R8C",'Mapa final'!$O$50),"")</f>
        <v/>
      </c>
      <c r="T13" s="58" t="str">
        <f>IF(AND('Mapa final'!$Y$51="Muy Alta",'Mapa final'!$AA$51="Menor"),CONCATENATE("R8C",'Mapa final'!$O$51),"")</f>
        <v/>
      </c>
      <c r="U13" s="54" t="str">
        <f>IF(AND('Mapa final'!$Y$52="Muy Alta",'Mapa final'!$AA$52="Menor"),CONCATENATE("R8C",'Mapa final'!$O$52),"")</f>
        <v/>
      </c>
      <c r="V13" s="52" t="str">
        <f>IF(AND('Mapa final'!$Y$47="Muy Alta",'Mapa final'!$AA$47="Moderado"),CONCATENATE("R8C",'Mapa final'!$O$47),"")</f>
        <v/>
      </c>
      <c r="W13" s="53" t="str">
        <f>IF(AND('Mapa final'!$Y$48="Muy Alta",'Mapa final'!$AA$48="Moderado"),CONCATENATE("R8C",'Mapa final'!$O$48),"")</f>
        <v/>
      </c>
      <c r="X13" s="58" t="str">
        <f>IF(AND('Mapa final'!$Y$49="Muy Alta",'Mapa final'!$AA$49="Moderado"),CONCATENATE("R8C",'Mapa final'!$O$49),"")</f>
        <v/>
      </c>
      <c r="Y13" s="58" t="str">
        <f>IF(AND('Mapa final'!$Y$50="Muy Alta",'Mapa final'!$AA$50="Moderado"),CONCATENATE("R8C",'Mapa final'!$O$50),"")</f>
        <v/>
      </c>
      <c r="Z13" s="58" t="str">
        <f>IF(AND('Mapa final'!$Y$51="Muy Alta",'Mapa final'!$AA$51="Moderado"),CONCATENATE("R8C",'Mapa final'!$O$51),"")</f>
        <v/>
      </c>
      <c r="AA13" s="54" t="str">
        <f>IF(AND('Mapa final'!$Y$52="Muy Alta",'Mapa final'!$AA$52="Moderado"),CONCATENATE("R8C",'Mapa final'!$O$52),"")</f>
        <v/>
      </c>
      <c r="AB13" s="52" t="str">
        <f>IF(AND('Mapa final'!$Y$47="Muy Alta",'Mapa final'!$AA$47="Mayor"),CONCATENATE("R8C",'Mapa final'!$O$47),"")</f>
        <v/>
      </c>
      <c r="AC13" s="53" t="str">
        <f>IF(AND('Mapa final'!$Y$48="Muy Alta",'Mapa final'!$AA$48="Mayor"),CONCATENATE("R8C",'Mapa final'!$O$48),"")</f>
        <v/>
      </c>
      <c r="AD13" s="58" t="str">
        <f>IF(AND('Mapa final'!$Y$49="Muy Alta",'Mapa final'!$AA$49="Mayor"),CONCATENATE("R8C",'Mapa final'!$O$49),"")</f>
        <v/>
      </c>
      <c r="AE13" s="58" t="str">
        <f>IF(AND('Mapa final'!$Y$50="Muy Alta",'Mapa final'!$AA$50="Mayor"),CONCATENATE("R8C",'Mapa final'!$O$50),"")</f>
        <v/>
      </c>
      <c r="AF13" s="58" t="str">
        <f>IF(AND('Mapa final'!$Y$51="Muy Alta",'Mapa final'!$AA$51="Mayor"),CONCATENATE("R8C",'Mapa final'!$O$51),"")</f>
        <v/>
      </c>
      <c r="AG13" s="54" t="str">
        <f>IF(AND('Mapa final'!$Y$52="Muy Alta",'Mapa final'!$AA$52="Mayor"),CONCATENATE("R8C",'Mapa final'!$O$52),"")</f>
        <v/>
      </c>
      <c r="AH13" s="55" t="str">
        <f>IF(AND('Mapa final'!$Y$47="Muy Alta",'Mapa final'!$AA$47="Catastrófico"),CONCATENATE("R8C",'Mapa final'!$O$47),"")</f>
        <v/>
      </c>
      <c r="AI13" s="56" t="str">
        <f>IF(AND('Mapa final'!$Y$48="Muy Alta",'Mapa final'!$AA$48="Catastrófico"),CONCATENATE("R8C",'Mapa final'!$O$48),"")</f>
        <v/>
      </c>
      <c r="AJ13" s="56" t="str">
        <f>IF(AND('Mapa final'!$Y$49="Muy Alta",'Mapa final'!$AA$49="Catastrófico"),CONCATENATE("R8C",'Mapa final'!$O$49),"")</f>
        <v/>
      </c>
      <c r="AK13" s="56" t="str">
        <f>IF(AND('Mapa final'!$Y$50="Muy Alta",'Mapa final'!$AA$50="Catastrófico"),CONCATENATE("R8C",'Mapa final'!$O$50),"")</f>
        <v/>
      </c>
      <c r="AL13" s="56" t="str">
        <f>IF(AND('Mapa final'!$Y$51="Muy Alta",'Mapa final'!$AA$51="Catastrófico"),CONCATENATE("R8C",'Mapa final'!$O$51),"")</f>
        <v/>
      </c>
      <c r="AM13" s="57" t="str">
        <f>IF(AND('Mapa final'!$Y$52="Muy Alta",'Mapa final'!$AA$52="Catastrófico"),CONCATENATE("R8C",'Mapa final'!$O$52),"")</f>
        <v/>
      </c>
      <c r="AN13" s="84"/>
      <c r="AO13" s="361"/>
      <c r="AP13" s="362"/>
      <c r="AQ13" s="362"/>
      <c r="AR13" s="362"/>
      <c r="AS13" s="362"/>
      <c r="AT13" s="363"/>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45">
      <c r="A14" s="84"/>
      <c r="B14" s="253"/>
      <c r="C14" s="253"/>
      <c r="D14" s="254"/>
      <c r="E14" s="354"/>
      <c r="F14" s="355"/>
      <c r="G14" s="355"/>
      <c r="H14" s="355"/>
      <c r="I14" s="370"/>
      <c r="J14" s="52" t="str">
        <f>IF(AND('Mapa final'!$Y$53="Muy Alta",'Mapa final'!$AA$53="Leve"),CONCATENATE("R9C",'Mapa final'!$O$53),"")</f>
        <v/>
      </c>
      <c r="K14" s="53" t="str">
        <f>IF(AND('Mapa final'!$Y$54="Muy Alta",'Mapa final'!$AA$54="Leve"),CONCATENATE("R9C",'Mapa final'!$O$54),"")</f>
        <v/>
      </c>
      <c r="L14" s="58" t="str">
        <f>IF(AND('Mapa final'!$Y$55="Muy Alta",'Mapa final'!$AA$55="Leve"),CONCATENATE("R9C",'Mapa final'!$O$55),"")</f>
        <v/>
      </c>
      <c r="M14" s="58" t="str">
        <f>IF(AND('Mapa final'!$Y$56="Muy Alta",'Mapa final'!$AA$56="Leve"),CONCATENATE("R9C",'Mapa final'!$O$56),"")</f>
        <v/>
      </c>
      <c r="N14" s="58" t="str">
        <f>IF(AND('Mapa final'!$Y$57="Muy Alta",'Mapa final'!$AA$57="Leve"),CONCATENATE("R9C",'Mapa final'!$O$57),"")</f>
        <v/>
      </c>
      <c r="O14" s="54" t="str">
        <f>IF(AND('Mapa final'!$Y$58="Muy Alta",'Mapa final'!$AA$58="Leve"),CONCATENATE("R9C",'Mapa final'!$O$58),"")</f>
        <v/>
      </c>
      <c r="P14" s="52" t="str">
        <f>IF(AND('Mapa final'!$Y$53="Muy Alta",'Mapa final'!$AA$53="Menor"),CONCATENATE("R9C",'Mapa final'!$O$53),"")</f>
        <v/>
      </c>
      <c r="Q14" s="53" t="str">
        <f>IF(AND('Mapa final'!$Y$54="Muy Alta",'Mapa final'!$AA$54="Menor"),CONCATENATE("R9C",'Mapa final'!$O$54),"")</f>
        <v/>
      </c>
      <c r="R14" s="58" t="str">
        <f>IF(AND('Mapa final'!$Y$55="Muy Alta",'Mapa final'!$AA$55="Menor"),CONCATENATE("R9C",'Mapa final'!$O$55),"")</f>
        <v/>
      </c>
      <c r="S14" s="58" t="str">
        <f>IF(AND('Mapa final'!$Y$56="Muy Alta",'Mapa final'!$AA$56="Menor"),CONCATENATE("R9C",'Mapa final'!$O$56),"")</f>
        <v/>
      </c>
      <c r="T14" s="58" t="str">
        <f>IF(AND('Mapa final'!$Y$57="Muy Alta",'Mapa final'!$AA$57="Menor"),CONCATENATE("R9C",'Mapa final'!$O$57),"")</f>
        <v/>
      </c>
      <c r="U14" s="54" t="str">
        <f>IF(AND('Mapa final'!$Y$58="Muy Alta",'Mapa final'!$AA$58="Menor"),CONCATENATE("R9C",'Mapa final'!$O$58),"")</f>
        <v/>
      </c>
      <c r="V14" s="52" t="str">
        <f>IF(AND('Mapa final'!$Y$53="Muy Alta",'Mapa final'!$AA$53="Moderado"),CONCATENATE("R9C",'Mapa final'!$O$53),"")</f>
        <v/>
      </c>
      <c r="W14" s="53" t="str">
        <f>IF(AND('Mapa final'!$Y$54="Muy Alta",'Mapa final'!$AA$54="Moderado"),CONCATENATE("R9C",'Mapa final'!$O$54),"")</f>
        <v/>
      </c>
      <c r="X14" s="58" t="str">
        <f>IF(AND('Mapa final'!$Y$55="Muy Alta",'Mapa final'!$AA$55="Moderado"),CONCATENATE("R9C",'Mapa final'!$O$55),"")</f>
        <v/>
      </c>
      <c r="Y14" s="58" t="str">
        <f>IF(AND('Mapa final'!$Y$56="Muy Alta",'Mapa final'!$AA$56="Moderado"),CONCATENATE("R9C",'Mapa final'!$O$56),"")</f>
        <v/>
      </c>
      <c r="Z14" s="58" t="str">
        <f>IF(AND('Mapa final'!$Y$57="Muy Alta",'Mapa final'!$AA$57="Moderado"),CONCATENATE("R9C",'Mapa final'!$O$57),"")</f>
        <v/>
      </c>
      <c r="AA14" s="54" t="str">
        <f>IF(AND('Mapa final'!$Y$58="Muy Alta",'Mapa final'!$AA$58="Moderado"),CONCATENATE("R9C",'Mapa final'!$O$58),"")</f>
        <v/>
      </c>
      <c r="AB14" s="52" t="str">
        <f>IF(AND('Mapa final'!$Y$53="Muy Alta",'Mapa final'!$AA$53="Mayor"),CONCATENATE("R9C",'Mapa final'!$O$53),"")</f>
        <v/>
      </c>
      <c r="AC14" s="53" t="str">
        <f>IF(AND('Mapa final'!$Y$54="Muy Alta",'Mapa final'!$AA$54="Mayor"),CONCATENATE("R9C",'Mapa final'!$O$54),"")</f>
        <v/>
      </c>
      <c r="AD14" s="58" t="str">
        <f>IF(AND('Mapa final'!$Y$55="Muy Alta",'Mapa final'!$AA$55="Mayor"),CONCATENATE("R9C",'Mapa final'!$O$55),"")</f>
        <v/>
      </c>
      <c r="AE14" s="58" t="str">
        <f>IF(AND('Mapa final'!$Y$56="Muy Alta",'Mapa final'!$AA$56="Mayor"),CONCATENATE("R9C",'Mapa final'!$O$56),"")</f>
        <v/>
      </c>
      <c r="AF14" s="58" t="str">
        <f>IF(AND('Mapa final'!$Y$57="Muy Alta",'Mapa final'!$AA$57="Mayor"),CONCATENATE("R9C",'Mapa final'!$O$57),"")</f>
        <v/>
      </c>
      <c r="AG14" s="54" t="str">
        <f>IF(AND('Mapa final'!$Y$58="Muy Alta",'Mapa final'!$AA$58="Mayor"),CONCATENATE("R9C",'Mapa final'!$O$58),"")</f>
        <v/>
      </c>
      <c r="AH14" s="55" t="str">
        <f>IF(AND('Mapa final'!$Y$53="Muy Alta",'Mapa final'!$AA$53="Catastrófico"),CONCATENATE("R9C",'Mapa final'!$O$53),"")</f>
        <v/>
      </c>
      <c r="AI14" s="56" t="str">
        <f>IF(AND('Mapa final'!$Y$54="Muy Alta",'Mapa final'!$AA$54="Catastrófico"),CONCATENATE("R9C",'Mapa final'!$O$54),"")</f>
        <v/>
      </c>
      <c r="AJ14" s="56" t="str">
        <f>IF(AND('Mapa final'!$Y$55="Muy Alta",'Mapa final'!$AA$55="Catastrófico"),CONCATENATE("R9C",'Mapa final'!$O$55),"")</f>
        <v/>
      </c>
      <c r="AK14" s="56" t="str">
        <f>IF(AND('Mapa final'!$Y$56="Muy Alta",'Mapa final'!$AA$56="Catastrófico"),CONCATENATE("R9C",'Mapa final'!$O$56),"")</f>
        <v/>
      </c>
      <c r="AL14" s="56" t="str">
        <f>IF(AND('Mapa final'!$Y$57="Muy Alta",'Mapa final'!$AA$57="Catastrófico"),CONCATENATE("R9C",'Mapa final'!$O$57),"")</f>
        <v/>
      </c>
      <c r="AM14" s="57" t="str">
        <f>IF(AND('Mapa final'!$Y$58="Muy Alta",'Mapa final'!$AA$58="Catastrófico"),CONCATENATE("R9C",'Mapa final'!$O$58),"")</f>
        <v/>
      </c>
      <c r="AN14" s="84"/>
      <c r="AO14" s="361"/>
      <c r="AP14" s="362"/>
      <c r="AQ14" s="362"/>
      <c r="AR14" s="362"/>
      <c r="AS14" s="362"/>
      <c r="AT14" s="36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5">
      <c r="A15" s="84"/>
      <c r="B15" s="253"/>
      <c r="C15" s="253"/>
      <c r="D15" s="254"/>
      <c r="E15" s="356"/>
      <c r="F15" s="357"/>
      <c r="G15" s="357"/>
      <c r="H15" s="357"/>
      <c r="I15" s="371"/>
      <c r="J15" s="59" t="str">
        <f>IF(AND('Mapa final'!$Y$59="Muy Alta",'Mapa final'!$AA$59="Leve"),CONCATENATE("R10C",'Mapa final'!$O$59),"")</f>
        <v/>
      </c>
      <c r="K15" s="60" t="str">
        <f>IF(AND('Mapa final'!$Y$60="Muy Alta",'Mapa final'!$AA$60="Leve"),CONCATENATE("R10C",'Mapa final'!$O$60),"")</f>
        <v/>
      </c>
      <c r="L15" s="60" t="str">
        <f>IF(AND('Mapa final'!$Y$61="Muy Alta",'Mapa final'!$AA$61="Leve"),CONCATENATE("R10C",'Mapa final'!$O$61),"")</f>
        <v/>
      </c>
      <c r="M15" s="60" t="str">
        <f>IF(AND('Mapa final'!$Y$62="Muy Alta",'Mapa final'!$AA$62="Leve"),CONCATENATE("R10C",'Mapa final'!$O$62),"")</f>
        <v/>
      </c>
      <c r="N15" s="60" t="str">
        <f>IF(AND('Mapa final'!$Y$63="Muy Alta",'Mapa final'!$AA$63="Leve"),CONCATENATE("R10C",'Mapa final'!$O$63),"")</f>
        <v/>
      </c>
      <c r="O15" s="61" t="str">
        <f>IF(AND('Mapa final'!$Y$64="Muy Alta",'Mapa final'!$AA$64="Leve"),CONCATENATE("R10C",'Mapa final'!$O$64),"")</f>
        <v/>
      </c>
      <c r="P15" s="52" t="str">
        <f>IF(AND('Mapa final'!$Y$59="Muy Alta",'Mapa final'!$AA$59="Menor"),CONCATENATE("R10C",'Mapa final'!$O$59),"")</f>
        <v/>
      </c>
      <c r="Q15" s="53" t="str">
        <f>IF(AND('Mapa final'!$Y$60="Muy Alta",'Mapa final'!$AA$60="Menor"),CONCATENATE("R10C",'Mapa final'!$O$60),"")</f>
        <v/>
      </c>
      <c r="R15" s="53" t="str">
        <f>IF(AND('Mapa final'!$Y$61="Muy Alta",'Mapa final'!$AA$61="Menor"),CONCATENATE("R10C",'Mapa final'!$O$61),"")</f>
        <v/>
      </c>
      <c r="S15" s="53" t="str">
        <f>IF(AND('Mapa final'!$Y$62="Muy Alta",'Mapa final'!$AA$62="Menor"),CONCATENATE("R10C",'Mapa final'!$O$62),"")</f>
        <v/>
      </c>
      <c r="T15" s="53" t="str">
        <f>IF(AND('Mapa final'!$Y$63="Muy Alta",'Mapa final'!$AA$63="Menor"),CONCATENATE("R10C",'Mapa final'!$O$63),"")</f>
        <v/>
      </c>
      <c r="U15" s="54" t="str">
        <f>IF(AND('Mapa final'!$Y$64="Muy Alta",'Mapa final'!$AA$64="Menor"),CONCATENATE("R10C",'Mapa final'!$O$64),"")</f>
        <v/>
      </c>
      <c r="V15" s="59" t="str">
        <f>IF(AND('Mapa final'!$Y$59="Muy Alta",'Mapa final'!$AA$59="Moderado"),CONCATENATE("R10C",'Mapa final'!$O$59),"")</f>
        <v/>
      </c>
      <c r="W15" s="60" t="str">
        <f>IF(AND('Mapa final'!$Y$60="Muy Alta",'Mapa final'!$AA$60="Moderado"),CONCATENATE("R10C",'Mapa final'!$O$60),"")</f>
        <v/>
      </c>
      <c r="X15" s="60" t="str">
        <f>IF(AND('Mapa final'!$Y$61="Muy Alta",'Mapa final'!$AA$61="Moderado"),CONCATENATE("R10C",'Mapa final'!$O$61),"")</f>
        <v/>
      </c>
      <c r="Y15" s="60" t="str">
        <f>IF(AND('Mapa final'!$Y$62="Muy Alta",'Mapa final'!$AA$62="Moderado"),CONCATENATE("R10C",'Mapa final'!$O$62),"")</f>
        <v/>
      </c>
      <c r="Z15" s="60" t="str">
        <f>IF(AND('Mapa final'!$Y$63="Muy Alta",'Mapa final'!$AA$63="Moderado"),CONCATENATE("R10C",'Mapa final'!$O$63),"")</f>
        <v/>
      </c>
      <c r="AA15" s="61" t="str">
        <f>IF(AND('Mapa final'!$Y$64="Muy Alta",'Mapa final'!$AA$64="Moderado"),CONCATENATE("R10C",'Mapa final'!$O$64),"")</f>
        <v/>
      </c>
      <c r="AB15" s="52" t="str">
        <f>IF(AND('Mapa final'!$Y$59="Muy Alta",'Mapa final'!$AA$59="Mayor"),CONCATENATE("R10C",'Mapa final'!$O$59),"")</f>
        <v/>
      </c>
      <c r="AC15" s="53" t="str">
        <f>IF(AND('Mapa final'!$Y$60="Muy Alta",'Mapa final'!$AA$60="Mayor"),CONCATENATE("R10C",'Mapa final'!$O$60),"")</f>
        <v/>
      </c>
      <c r="AD15" s="53" t="str">
        <f>IF(AND('Mapa final'!$Y$61="Muy Alta",'Mapa final'!$AA$61="Mayor"),CONCATENATE("R10C",'Mapa final'!$O$61),"")</f>
        <v/>
      </c>
      <c r="AE15" s="53" t="str">
        <f>IF(AND('Mapa final'!$Y$62="Muy Alta",'Mapa final'!$AA$62="Mayor"),CONCATENATE("R10C",'Mapa final'!$O$62),"")</f>
        <v/>
      </c>
      <c r="AF15" s="53" t="str">
        <f>IF(AND('Mapa final'!$Y$63="Muy Alta",'Mapa final'!$AA$63="Mayor"),CONCATENATE("R10C",'Mapa final'!$O$63),"")</f>
        <v/>
      </c>
      <c r="AG15" s="54" t="str">
        <f>IF(AND('Mapa final'!$Y$64="Muy Alta",'Mapa final'!$AA$64="Mayor"),CONCATENATE("R10C",'Mapa final'!$O$64),"")</f>
        <v/>
      </c>
      <c r="AH15" s="62" t="str">
        <f>IF(AND('Mapa final'!$Y$59="Muy Alta",'Mapa final'!$AA$59="Catastrófico"),CONCATENATE("R10C",'Mapa final'!$O$59),"")</f>
        <v/>
      </c>
      <c r="AI15" s="63" t="str">
        <f>IF(AND('Mapa final'!$Y$60="Muy Alta",'Mapa final'!$AA$60="Catastrófico"),CONCATENATE("R10C",'Mapa final'!$O$60),"")</f>
        <v/>
      </c>
      <c r="AJ15" s="63" t="str">
        <f>IF(AND('Mapa final'!$Y$61="Muy Alta",'Mapa final'!$AA$61="Catastrófico"),CONCATENATE("R10C",'Mapa final'!$O$61),"")</f>
        <v/>
      </c>
      <c r="AK15" s="63" t="str">
        <f>IF(AND('Mapa final'!$Y$62="Muy Alta",'Mapa final'!$AA$62="Catastrófico"),CONCATENATE("R10C",'Mapa final'!$O$62),"")</f>
        <v/>
      </c>
      <c r="AL15" s="63" t="str">
        <f>IF(AND('Mapa final'!$Y$63="Muy Alta",'Mapa final'!$AA$63="Catastrófico"),CONCATENATE("R10C",'Mapa final'!$O$63),"")</f>
        <v/>
      </c>
      <c r="AM15" s="64" t="str">
        <f>IF(AND('Mapa final'!$Y$64="Muy Alta",'Mapa final'!$AA$64="Catastrófico"),CONCATENATE("R10C",'Mapa final'!$O$64),"")</f>
        <v/>
      </c>
      <c r="AN15" s="84"/>
      <c r="AO15" s="364"/>
      <c r="AP15" s="365"/>
      <c r="AQ15" s="365"/>
      <c r="AR15" s="365"/>
      <c r="AS15" s="365"/>
      <c r="AT15" s="36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45">
      <c r="A16" s="84"/>
      <c r="B16" s="253"/>
      <c r="C16" s="253"/>
      <c r="D16" s="254"/>
      <c r="E16" s="350" t="s">
        <v>115</v>
      </c>
      <c r="F16" s="351"/>
      <c r="G16" s="351"/>
      <c r="H16" s="351"/>
      <c r="I16" s="351"/>
      <c r="J16" s="65" t="str">
        <f>IF(AND('Mapa final'!$Y$10="Alta",'Mapa final'!$AA$10="Leve"),CONCATENATE("R1C",'Mapa final'!$O$10),"")</f>
        <v/>
      </c>
      <c r="K16" s="66" t="e">
        <f>IF(AND('Mapa final'!#REF!="Alta",'Mapa final'!#REF!="Leve"),CONCATENATE("R1C",'Mapa final'!#REF!),"")</f>
        <v>#REF!</v>
      </c>
      <c r="L16" s="66" t="e">
        <f>IF(AND('Mapa final'!#REF!="Alta",'Mapa final'!#REF!="Leve"),CONCATENATE("R1C",'Mapa final'!#REF!),"")</f>
        <v>#REF!</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IF(AND('Mapa final'!$Y$10="Alta",'Mapa final'!$AA$10="Menor"),CONCATENATE("R1C",'Mapa final'!$O$10),"")</f>
        <v/>
      </c>
      <c r="Q16" s="66" t="e">
        <f>IF(AND('Mapa final'!#REF!="Alta",'Mapa final'!#REF!="Menor"),CONCATENATE("R1C",'Mapa final'!#REF!),"")</f>
        <v>#REF!</v>
      </c>
      <c r="R16" s="66" t="e">
        <f>IF(AND('Mapa final'!#REF!="Alta",'Mapa final'!#REF!="Menor"),CONCATENATE("R1C",'Mapa final'!#REF!),"")</f>
        <v>#REF!</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41" t="s">
        <v>80</v>
      </c>
      <c r="AP16" s="342"/>
      <c r="AQ16" s="342"/>
      <c r="AR16" s="342"/>
      <c r="AS16" s="342"/>
      <c r="AT16" s="343"/>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45">
      <c r="A17" s="84"/>
      <c r="B17" s="253"/>
      <c r="C17" s="253"/>
      <c r="D17" s="254"/>
      <c r="E17" s="352"/>
      <c r="F17" s="353"/>
      <c r="G17" s="353"/>
      <c r="H17" s="353"/>
      <c r="I17" s="353"/>
      <c r="J17" s="68" t="str">
        <f>IF(AND('Mapa final'!$Y$11="Alta",'Mapa final'!$AA$11="Leve"),CONCATENATE("R2C",'Mapa final'!$O$11),"")</f>
        <v/>
      </c>
      <c r="K17" s="69" t="str">
        <f>IF(AND('Mapa final'!$Y$12="Alta",'Mapa final'!$AA$12="Leve"),CONCATENATE("R2C",'Mapa final'!$O$12),"")</f>
        <v/>
      </c>
      <c r="L17" s="69" t="str">
        <f>IF(AND('Mapa final'!$Y$13="Alta",'Mapa final'!$AA$13="Leve"),CONCATENATE("R2C",'Mapa final'!$O$13),"")</f>
        <v/>
      </c>
      <c r="M17" s="69" t="str">
        <f>IF(AND('Mapa final'!$Y$14="Alta",'Mapa final'!$AA$14="Leve"),CONCATENATE("R2C",'Mapa final'!$O$14),"")</f>
        <v/>
      </c>
      <c r="N17" s="69" t="str">
        <f>IF(AND('Mapa final'!$Y$15="Alta",'Mapa final'!$AA$15="Leve"),CONCATENATE("R2C",'Mapa final'!$O$15),"")</f>
        <v/>
      </c>
      <c r="O17" s="70" t="str">
        <f>IF(AND('Mapa final'!$Y$16="Alta",'Mapa final'!$AA$16="Leve"),CONCATENATE("R2C",'Mapa final'!$O$16),"")</f>
        <v/>
      </c>
      <c r="P17" s="68" t="str">
        <f>IF(AND('Mapa final'!$Y$11="Alta",'Mapa final'!$AA$11="Menor"),CONCATENATE("R2C",'Mapa final'!$O$11),"")</f>
        <v/>
      </c>
      <c r="Q17" s="69" t="str">
        <f>IF(AND('Mapa final'!$Y$12="Alta",'Mapa final'!$AA$12="Menor"),CONCATENATE("R2C",'Mapa final'!$O$12),"")</f>
        <v/>
      </c>
      <c r="R17" s="69" t="str">
        <f>IF(AND('Mapa final'!$Y$13="Alta",'Mapa final'!$AA$13="Menor"),CONCATENATE("R2C",'Mapa final'!$O$13),"")</f>
        <v/>
      </c>
      <c r="S17" s="69" t="str">
        <f>IF(AND('Mapa final'!$Y$14="Alta",'Mapa final'!$AA$14="Menor"),CONCATENATE("R2C",'Mapa final'!$O$14),"")</f>
        <v/>
      </c>
      <c r="T17" s="69" t="str">
        <f>IF(AND('Mapa final'!$Y$15="Alta",'Mapa final'!$AA$15="Menor"),CONCATENATE("R2C",'Mapa final'!$O$15),"")</f>
        <v/>
      </c>
      <c r="U17" s="70" t="str">
        <f>IF(AND('Mapa final'!$Y$16="Alta",'Mapa final'!$AA$16="Menor"),CONCATENATE("R2C",'Mapa final'!$O$16),"")</f>
        <v/>
      </c>
      <c r="V17" s="52" t="str">
        <f>IF(AND('Mapa final'!$Y$11="Alta",'Mapa final'!$AA$11="Moderado"),CONCATENATE("R2C",'Mapa final'!$O$11),"")</f>
        <v/>
      </c>
      <c r="W17" s="53" t="str">
        <f>IF(AND('Mapa final'!$Y$12="Alta",'Mapa final'!$AA$12="Moderado"),CONCATENATE("R2C",'Mapa final'!$O$12),"")</f>
        <v/>
      </c>
      <c r="X17" s="53" t="str">
        <f>IF(AND('Mapa final'!$Y$13="Alta",'Mapa final'!$AA$13="Moderado"),CONCATENATE("R2C",'Mapa final'!$O$13),"")</f>
        <v/>
      </c>
      <c r="Y17" s="53" t="str">
        <f>IF(AND('Mapa final'!$Y$14="Alta",'Mapa final'!$AA$14="Moderado"),CONCATENATE("R2C",'Mapa final'!$O$14),"")</f>
        <v/>
      </c>
      <c r="Z17" s="53" t="str">
        <f>IF(AND('Mapa final'!$Y$15="Alta",'Mapa final'!$AA$15="Moderado"),CONCATENATE("R2C",'Mapa final'!$O$15),"")</f>
        <v/>
      </c>
      <c r="AA17" s="54" t="str">
        <f>IF(AND('Mapa final'!$Y$16="Alta",'Mapa final'!$AA$16="Moderado"),CONCATENATE("R2C",'Mapa final'!$O$16),"")</f>
        <v/>
      </c>
      <c r="AB17" s="52" t="str">
        <f>IF(AND('Mapa final'!$Y$11="Alta",'Mapa final'!$AA$11="Mayor"),CONCATENATE("R2C",'Mapa final'!$O$11),"")</f>
        <v/>
      </c>
      <c r="AC17" s="53" t="str">
        <f>IF(AND('Mapa final'!$Y$12="Alta",'Mapa final'!$AA$12="Mayor"),CONCATENATE("R2C",'Mapa final'!$O$12),"")</f>
        <v/>
      </c>
      <c r="AD17" s="53" t="str">
        <f>IF(AND('Mapa final'!$Y$13="Alta",'Mapa final'!$AA$13="Mayor"),CONCATENATE("R2C",'Mapa final'!$O$13),"")</f>
        <v/>
      </c>
      <c r="AE17" s="53" t="str">
        <f>IF(AND('Mapa final'!$Y$14="Alta",'Mapa final'!$AA$14="Mayor"),CONCATENATE("R2C",'Mapa final'!$O$14),"")</f>
        <v/>
      </c>
      <c r="AF17" s="53" t="str">
        <f>IF(AND('Mapa final'!$Y$15="Alta",'Mapa final'!$AA$15="Mayor"),CONCATENATE("R2C",'Mapa final'!$O$15),"")</f>
        <v/>
      </c>
      <c r="AG17" s="54" t="str">
        <f>IF(AND('Mapa final'!$Y$16="Alta",'Mapa final'!$AA$16="Mayor"),CONCATENATE("R2C",'Mapa final'!$O$16),"")</f>
        <v/>
      </c>
      <c r="AH17" s="55" t="str">
        <f>IF(AND('Mapa final'!$Y$11="Alta",'Mapa final'!$AA$11="Catastrófico"),CONCATENATE("R2C",'Mapa final'!$O$11),"")</f>
        <v/>
      </c>
      <c r="AI17" s="56" t="str">
        <f>IF(AND('Mapa final'!$Y$12="Alta",'Mapa final'!$AA$12="Catastrófico"),CONCATENATE("R2C",'Mapa final'!$O$12),"")</f>
        <v/>
      </c>
      <c r="AJ17" s="56" t="str">
        <f>IF(AND('Mapa final'!$Y$13="Alta",'Mapa final'!$AA$13="Catastrófico"),CONCATENATE("R2C",'Mapa final'!$O$13),"")</f>
        <v/>
      </c>
      <c r="AK17" s="56" t="str">
        <f>IF(AND('Mapa final'!$Y$14="Alta",'Mapa final'!$AA$14="Catastrófico"),CONCATENATE("R2C",'Mapa final'!$O$14),"")</f>
        <v/>
      </c>
      <c r="AL17" s="56" t="str">
        <f>IF(AND('Mapa final'!$Y$15="Alta",'Mapa final'!$AA$15="Catastrófico"),CONCATENATE("R2C",'Mapa final'!$O$15),"")</f>
        <v/>
      </c>
      <c r="AM17" s="57" t="str">
        <f>IF(AND('Mapa final'!$Y$16="Alta",'Mapa final'!$AA$16="Catastrófico"),CONCATENATE("R2C",'Mapa final'!$O$16),"")</f>
        <v/>
      </c>
      <c r="AN17" s="84"/>
      <c r="AO17" s="344"/>
      <c r="AP17" s="345"/>
      <c r="AQ17" s="345"/>
      <c r="AR17" s="345"/>
      <c r="AS17" s="345"/>
      <c r="AT17" s="346"/>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45">
      <c r="A18" s="84"/>
      <c r="B18" s="253"/>
      <c r="C18" s="253"/>
      <c r="D18" s="254"/>
      <c r="E18" s="354"/>
      <c r="F18" s="355"/>
      <c r="G18" s="355"/>
      <c r="H18" s="355"/>
      <c r="I18" s="353"/>
      <c r="J18" s="68" t="str">
        <f>IF(AND('Mapa final'!$Y$17="Alta",'Mapa final'!$AA$17="Leve"),CONCATENATE("R3C",'Mapa final'!$O$17),"")</f>
        <v/>
      </c>
      <c r="K18" s="69" t="str">
        <f>IF(AND('Mapa final'!$Y$18="Alta",'Mapa final'!$AA$18="Leve"),CONCATENATE("R3C",'Mapa final'!$O$18),"")</f>
        <v/>
      </c>
      <c r="L18" s="69" t="str">
        <f>IF(AND('Mapa final'!$Y$19="Alta",'Mapa final'!$AA$19="Leve"),CONCATENATE("R3C",'Mapa final'!$O$19),"")</f>
        <v/>
      </c>
      <c r="M18" s="69" t="str">
        <f>IF(AND('Mapa final'!$Y$20="Alta",'Mapa final'!$AA$20="Leve"),CONCATENATE("R3C",'Mapa final'!$O$20),"")</f>
        <v/>
      </c>
      <c r="N18" s="69" t="str">
        <f>IF(AND('Mapa final'!$Y$21="Alta",'Mapa final'!$AA$21="Leve"),CONCATENATE("R3C",'Mapa final'!$O$21),"")</f>
        <v/>
      </c>
      <c r="O18" s="70" t="str">
        <f>IF(AND('Mapa final'!$Y$22="Alta",'Mapa final'!$AA$22="Leve"),CONCATENATE("R3C",'Mapa final'!$O$22),"")</f>
        <v/>
      </c>
      <c r="P18" s="68" t="str">
        <f>IF(AND('Mapa final'!$Y$17="Alta",'Mapa final'!$AA$17="Menor"),CONCATENATE("R3C",'Mapa final'!$O$17),"")</f>
        <v/>
      </c>
      <c r="Q18" s="69" t="str">
        <f>IF(AND('Mapa final'!$Y$18="Alta",'Mapa final'!$AA$18="Menor"),CONCATENATE("R3C",'Mapa final'!$O$18),"")</f>
        <v/>
      </c>
      <c r="R18" s="69" t="str">
        <f>IF(AND('Mapa final'!$Y$19="Alta",'Mapa final'!$AA$19="Menor"),CONCATENATE("R3C",'Mapa final'!$O$19),"")</f>
        <v/>
      </c>
      <c r="S18" s="69" t="str">
        <f>IF(AND('Mapa final'!$Y$20="Alta",'Mapa final'!$AA$20="Menor"),CONCATENATE("R3C",'Mapa final'!$O$20),"")</f>
        <v/>
      </c>
      <c r="T18" s="69" t="str">
        <f>IF(AND('Mapa final'!$Y$21="Alta",'Mapa final'!$AA$21="Menor"),CONCATENATE("R3C",'Mapa final'!$O$21),"")</f>
        <v/>
      </c>
      <c r="U18" s="70" t="str">
        <f>IF(AND('Mapa final'!$Y$22="Alta",'Mapa final'!$AA$22="Menor"),CONCATENATE("R3C",'Mapa final'!$O$22),"")</f>
        <v/>
      </c>
      <c r="V18" s="52" t="str">
        <f>IF(AND('Mapa final'!$Y$17="Alta",'Mapa final'!$AA$17="Moderado"),CONCATENATE("R3C",'Mapa final'!$O$17),"")</f>
        <v/>
      </c>
      <c r="W18" s="53" t="str">
        <f>IF(AND('Mapa final'!$Y$18="Alta",'Mapa final'!$AA$18="Moderado"),CONCATENATE("R3C",'Mapa final'!$O$18),"")</f>
        <v/>
      </c>
      <c r="X18" s="53" t="str">
        <f>IF(AND('Mapa final'!$Y$19="Alta",'Mapa final'!$AA$19="Moderado"),CONCATENATE("R3C",'Mapa final'!$O$19),"")</f>
        <v/>
      </c>
      <c r="Y18" s="53" t="str">
        <f>IF(AND('Mapa final'!$Y$20="Alta",'Mapa final'!$AA$20="Moderado"),CONCATENATE("R3C",'Mapa final'!$O$20),"")</f>
        <v/>
      </c>
      <c r="Z18" s="53" t="str">
        <f>IF(AND('Mapa final'!$Y$21="Alta",'Mapa final'!$AA$21="Moderado"),CONCATENATE("R3C",'Mapa final'!$O$21),"")</f>
        <v/>
      </c>
      <c r="AA18" s="54" t="str">
        <f>IF(AND('Mapa final'!$Y$22="Alta",'Mapa final'!$AA$22="Moderado"),CONCATENATE("R3C",'Mapa final'!$O$22),"")</f>
        <v/>
      </c>
      <c r="AB18" s="52" t="str">
        <f>IF(AND('Mapa final'!$Y$17="Alta",'Mapa final'!$AA$17="Mayor"),CONCATENATE("R3C",'Mapa final'!$O$17),"")</f>
        <v/>
      </c>
      <c r="AC18" s="53" t="str">
        <f>IF(AND('Mapa final'!$Y$18="Alta",'Mapa final'!$AA$18="Mayor"),CONCATENATE("R3C",'Mapa final'!$O$18),"")</f>
        <v/>
      </c>
      <c r="AD18" s="53" t="str">
        <f>IF(AND('Mapa final'!$Y$19="Alta",'Mapa final'!$AA$19="Mayor"),CONCATENATE("R3C",'Mapa final'!$O$19),"")</f>
        <v/>
      </c>
      <c r="AE18" s="53" t="str">
        <f>IF(AND('Mapa final'!$Y$20="Alta",'Mapa final'!$AA$20="Mayor"),CONCATENATE("R3C",'Mapa final'!$O$20),"")</f>
        <v/>
      </c>
      <c r="AF18" s="53" t="str">
        <f>IF(AND('Mapa final'!$Y$21="Alta",'Mapa final'!$AA$21="Mayor"),CONCATENATE("R3C",'Mapa final'!$O$21),"")</f>
        <v/>
      </c>
      <c r="AG18" s="54" t="str">
        <f>IF(AND('Mapa final'!$Y$22="Alta",'Mapa final'!$AA$22="Mayor"),CONCATENATE("R3C",'Mapa final'!$O$22),"")</f>
        <v/>
      </c>
      <c r="AH18" s="55" t="str">
        <f>IF(AND('Mapa final'!$Y$17="Alta",'Mapa final'!$AA$17="Catastrófico"),CONCATENATE("R3C",'Mapa final'!$O$17),"")</f>
        <v/>
      </c>
      <c r="AI18" s="56" t="str">
        <f>IF(AND('Mapa final'!$Y$18="Alta",'Mapa final'!$AA$18="Catastrófico"),CONCATENATE("R3C",'Mapa final'!$O$18),"")</f>
        <v/>
      </c>
      <c r="AJ18" s="56" t="str">
        <f>IF(AND('Mapa final'!$Y$19="Alta",'Mapa final'!$AA$19="Catastrófico"),CONCATENATE("R3C",'Mapa final'!$O$19),"")</f>
        <v/>
      </c>
      <c r="AK18" s="56" t="str">
        <f>IF(AND('Mapa final'!$Y$20="Alta",'Mapa final'!$AA$20="Catastrófico"),CONCATENATE("R3C",'Mapa final'!$O$20),"")</f>
        <v/>
      </c>
      <c r="AL18" s="56" t="str">
        <f>IF(AND('Mapa final'!$Y$21="Alta",'Mapa final'!$AA$21="Catastrófico"),CONCATENATE("R3C",'Mapa final'!$O$21),"")</f>
        <v/>
      </c>
      <c r="AM18" s="57" t="str">
        <f>IF(AND('Mapa final'!$Y$22="Alta",'Mapa final'!$AA$22="Catastrófico"),CONCATENATE("R3C",'Mapa final'!$O$22),"")</f>
        <v/>
      </c>
      <c r="AN18" s="84"/>
      <c r="AO18" s="344"/>
      <c r="AP18" s="345"/>
      <c r="AQ18" s="345"/>
      <c r="AR18" s="345"/>
      <c r="AS18" s="345"/>
      <c r="AT18" s="346"/>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45">
      <c r="A19" s="84"/>
      <c r="B19" s="253"/>
      <c r="C19" s="253"/>
      <c r="D19" s="254"/>
      <c r="E19" s="354"/>
      <c r="F19" s="355"/>
      <c r="G19" s="355"/>
      <c r="H19" s="355"/>
      <c r="I19" s="353"/>
      <c r="J19" s="68" t="str">
        <f>IF(AND('Mapa final'!$Y$23="Alta",'Mapa final'!$AA$23="Leve"),CONCATENATE("R4C",'Mapa final'!$O$23),"")</f>
        <v/>
      </c>
      <c r="K19" s="69" t="str">
        <f>IF(AND('Mapa final'!$Y$24="Alta",'Mapa final'!$AA$24="Leve"),CONCATENATE("R4C",'Mapa final'!$O$24),"")</f>
        <v/>
      </c>
      <c r="L19" s="69" t="str">
        <f>IF(AND('Mapa final'!$Y$25="Alta",'Mapa final'!$AA$25="Leve"),CONCATENATE("R4C",'Mapa final'!$O$25),"")</f>
        <v/>
      </c>
      <c r="M19" s="69" t="str">
        <f>IF(AND('Mapa final'!$Y$26="Alta",'Mapa final'!$AA$26="Leve"),CONCATENATE("R4C",'Mapa final'!$O$26),"")</f>
        <v/>
      </c>
      <c r="N19" s="69" t="str">
        <f>IF(AND('Mapa final'!$Y$27="Alta",'Mapa final'!$AA$27="Leve"),CONCATENATE("R4C",'Mapa final'!$O$27),"")</f>
        <v/>
      </c>
      <c r="O19" s="70" t="str">
        <f>IF(AND('Mapa final'!$Y$28="Alta",'Mapa final'!$AA$28="Leve"),CONCATENATE("R4C",'Mapa final'!$O$28),"")</f>
        <v/>
      </c>
      <c r="P19" s="68" t="str">
        <f>IF(AND('Mapa final'!$Y$23="Alta",'Mapa final'!$AA$23="Menor"),CONCATENATE("R4C",'Mapa final'!$O$23),"")</f>
        <v/>
      </c>
      <c r="Q19" s="69" t="str">
        <f>IF(AND('Mapa final'!$Y$24="Alta",'Mapa final'!$AA$24="Menor"),CONCATENATE("R4C",'Mapa final'!$O$24),"")</f>
        <v/>
      </c>
      <c r="R19" s="69" t="str">
        <f>IF(AND('Mapa final'!$Y$25="Alta",'Mapa final'!$AA$25="Menor"),CONCATENATE("R4C",'Mapa final'!$O$25),"")</f>
        <v/>
      </c>
      <c r="S19" s="69" t="str">
        <f>IF(AND('Mapa final'!$Y$26="Alta",'Mapa final'!$AA$26="Menor"),CONCATENATE("R4C",'Mapa final'!$O$26),"")</f>
        <v/>
      </c>
      <c r="T19" s="69" t="str">
        <f>IF(AND('Mapa final'!$Y$27="Alta",'Mapa final'!$AA$27="Menor"),CONCATENATE("R4C",'Mapa final'!$O$27),"")</f>
        <v/>
      </c>
      <c r="U19" s="70" t="str">
        <f>IF(AND('Mapa final'!$Y$28="Alta",'Mapa final'!$AA$28="Menor"),CONCATENATE("R4C",'Mapa final'!$O$28),"")</f>
        <v/>
      </c>
      <c r="V19" s="52" t="str">
        <f>IF(AND('Mapa final'!$Y$23="Alta",'Mapa final'!$AA$23="Moderado"),CONCATENATE("R4C",'Mapa final'!$O$23),"")</f>
        <v/>
      </c>
      <c r="W19" s="53" t="str">
        <f>IF(AND('Mapa final'!$Y$24="Alta",'Mapa final'!$AA$24="Moderado"),CONCATENATE("R4C",'Mapa final'!$O$24),"")</f>
        <v/>
      </c>
      <c r="X19" s="58" t="str">
        <f>IF(AND('Mapa final'!$Y$25="Alta",'Mapa final'!$AA$25="Moderado"),CONCATENATE("R4C",'Mapa final'!$O$25),"")</f>
        <v/>
      </c>
      <c r="Y19" s="58" t="str">
        <f>IF(AND('Mapa final'!$Y$26="Alta",'Mapa final'!$AA$26="Moderado"),CONCATENATE("R4C",'Mapa final'!$O$26),"")</f>
        <v/>
      </c>
      <c r="Z19" s="58" t="str">
        <f>IF(AND('Mapa final'!$Y$27="Alta",'Mapa final'!$AA$27="Moderado"),CONCATENATE("R4C",'Mapa final'!$O$27),"")</f>
        <v/>
      </c>
      <c r="AA19" s="54" t="str">
        <f>IF(AND('Mapa final'!$Y$28="Alta",'Mapa final'!$AA$28="Moderado"),CONCATENATE("R4C",'Mapa final'!$O$28),"")</f>
        <v/>
      </c>
      <c r="AB19" s="52" t="str">
        <f>IF(AND('Mapa final'!$Y$23="Alta",'Mapa final'!$AA$23="Mayor"),CONCATENATE("R4C",'Mapa final'!$O$23),"")</f>
        <v/>
      </c>
      <c r="AC19" s="53" t="str">
        <f>IF(AND('Mapa final'!$Y$24="Alta",'Mapa final'!$AA$24="Mayor"),CONCATENATE("R4C",'Mapa final'!$O$24),"")</f>
        <v/>
      </c>
      <c r="AD19" s="58" t="str">
        <f>IF(AND('Mapa final'!$Y$25="Alta",'Mapa final'!$AA$25="Mayor"),CONCATENATE("R4C",'Mapa final'!$O$25),"")</f>
        <v/>
      </c>
      <c r="AE19" s="58" t="str">
        <f>IF(AND('Mapa final'!$Y$26="Alta",'Mapa final'!$AA$26="Mayor"),CONCATENATE("R4C",'Mapa final'!$O$26),"")</f>
        <v/>
      </c>
      <c r="AF19" s="58" t="str">
        <f>IF(AND('Mapa final'!$Y$27="Alta",'Mapa final'!$AA$27="Mayor"),CONCATENATE("R4C",'Mapa final'!$O$27),"")</f>
        <v/>
      </c>
      <c r="AG19" s="54" t="str">
        <f>IF(AND('Mapa final'!$Y$28="Alta",'Mapa final'!$AA$28="Mayor"),CONCATENATE("R4C",'Mapa final'!$O$28),"")</f>
        <v/>
      </c>
      <c r="AH19" s="55" t="str">
        <f>IF(AND('Mapa final'!$Y$23="Alta",'Mapa final'!$AA$23="Catastrófico"),CONCATENATE("R4C",'Mapa final'!$O$23),"")</f>
        <v/>
      </c>
      <c r="AI19" s="56" t="str">
        <f>IF(AND('Mapa final'!$Y$24="Alta",'Mapa final'!$AA$24="Catastrófico"),CONCATENATE("R4C",'Mapa final'!$O$24),"")</f>
        <v/>
      </c>
      <c r="AJ19" s="56" t="str">
        <f>IF(AND('Mapa final'!$Y$25="Alta",'Mapa final'!$AA$25="Catastrófico"),CONCATENATE("R4C",'Mapa final'!$O$25),"")</f>
        <v/>
      </c>
      <c r="AK19" s="56" t="str">
        <f>IF(AND('Mapa final'!$Y$26="Alta",'Mapa final'!$AA$26="Catastrófico"),CONCATENATE("R4C",'Mapa final'!$O$26),"")</f>
        <v/>
      </c>
      <c r="AL19" s="56" t="str">
        <f>IF(AND('Mapa final'!$Y$27="Alta",'Mapa final'!$AA$27="Catastrófico"),CONCATENATE("R4C",'Mapa final'!$O$27),"")</f>
        <v/>
      </c>
      <c r="AM19" s="57" t="str">
        <f>IF(AND('Mapa final'!$Y$28="Alta",'Mapa final'!$AA$28="Catastrófico"),CONCATENATE("R4C",'Mapa final'!$O$28),"")</f>
        <v/>
      </c>
      <c r="AN19" s="84"/>
      <c r="AO19" s="344"/>
      <c r="AP19" s="345"/>
      <c r="AQ19" s="345"/>
      <c r="AR19" s="345"/>
      <c r="AS19" s="345"/>
      <c r="AT19" s="346"/>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45">
      <c r="A20" s="84"/>
      <c r="B20" s="253"/>
      <c r="C20" s="253"/>
      <c r="D20" s="254"/>
      <c r="E20" s="354"/>
      <c r="F20" s="355"/>
      <c r="G20" s="355"/>
      <c r="H20" s="355"/>
      <c r="I20" s="353"/>
      <c r="J20" s="68" t="str">
        <f>IF(AND('Mapa final'!$Y$29="Alta",'Mapa final'!$AA$29="Leve"),CONCATENATE("R5C",'Mapa final'!$O$29),"")</f>
        <v/>
      </c>
      <c r="K20" s="69" t="str">
        <f>IF(AND('Mapa final'!$Y$30="Alta",'Mapa final'!$AA$30="Leve"),CONCATENATE("R5C",'Mapa final'!$O$30),"")</f>
        <v/>
      </c>
      <c r="L20" s="69" t="str">
        <f>IF(AND('Mapa final'!$Y$31="Alta",'Mapa final'!$AA$31="Leve"),CONCATENATE("R5C",'Mapa final'!$O$31),"")</f>
        <v/>
      </c>
      <c r="M20" s="69" t="str">
        <f>IF(AND('Mapa final'!$Y$32="Alta",'Mapa final'!$AA$32="Leve"),CONCATENATE("R5C",'Mapa final'!$O$32),"")</f>
        <v/>
      </c>
      <c r="N20" s="69" t="str">
        <f>IF(AND('Mapa final'!$Y$33="Alta",'Mapa final'!$AA$33="Leve"),CONCATENATE("R5C",'Mapa final'!$O$33),"")</f>
        <v/>
      </c>
      <c r="O20" s="70" t="str">
        <f>IF(AND('Mapa final'!$Y$34="Alta",'Mapa final'!$AA$34="Leve"),CONCATENATE("R5C",'Mapa final'!$O$34),"")</f>
        <v/>
      </c>
      <c r="P20" s="68" t="str">
        <f>IF(AND('Mapa final'!$Y$29="Alta",'Mapa final'!$AA$29="Menor"),CONCATENATE("R5C",'Mapa final'!$O$29),"")</f>
        <v/>
      </c>
      <c r="Q20" s="69" t="str">
        <f>IF(AND('Mapa final'!$Y$30="Alta",'Mapa final'!$AA$30="Menor"),CONCATENATE("R5C",'Mapa final'!$O$30),"")</f>
        <v/>
      </c>
      <c r="R20" s="69" t="str">
        <f>IF(AND('Mapa final'!$Y$31="Alta",'Mapa final'!$AA$31="Menor"),CONCATENATE("R5C",'Mapa final'!$O$31),"")</f>
        <v/>
      </c>
      <c r="S20" s="69" t="str">
        <f>IF(AND('Mapa final'!$Y$32="Alta",'Mapa final'!$AA$32="Menor"),CONCATENATE("R5C",'Mapa final'!$O$32),"")</f>
        <v/>
      </c>
      <c r="T20" s="69" t="str">
        <f>IF(AND('Mapa final'!$Y$33="Alta",'Mapa final'!$AA$33="Menor"),CONCATENATE("R5C",'Mapa final'!$O$33),"")</f>
        <v/>
      </c>
      <c r="U20" s="70" t="str">
        <f>IF(AND('Mapa final'!$Y$34="Alta",'Mapa final'!$AA$34="Menor"),CONCATENATE("R5C",'Mapa final'!$O$34),"")</f>
        <v/>
      </c>
      <c r="V20" s="52" t="str">
        <f>IF(AND('Mapa final'!$Y$29="Alta",'Mapa final'!$AA$29="Moderado"),CONCATENATE("R5C",'Mapa final'!$O$29),"")</f>
        <v/>
      </c>
      <c r="W20" s="53" t="str">
        <f>IF(AND('Mapa final'!$Y$30="Alta",'Mapa final'!$AA$30="Moderado"),CONCATENATE("R5C",'Mapa final'!$O$30),"")</f>
        <v/>
      </c>
      <c r="X20" s="58" t="str">
        <f>IF(AND('Mapa final'!$Y$31="Alta",'Mapa final'!$AA$31="Moderado"),CONCATENATE("R5C",'Mapa final'!$O$31),"")</f>
        <v/>
      </c>
      <c r="Y20" s="58" t="str">
        <f>IF(AND('Mapa final'!$Y$32="Alta",'Mapa final'!$AA$32="Moderado"),CONCATENATE("R5C",'Mapa final'!$O$32),"")</f>
        <v/>
      </c>
      <c r="Z20" s="58" t="str">
        <f>IF(AND('Mapa final'!$Y$33="Alta",'Mapa final'!$AA$33="Moderado"),CONCATENATE("R5C",'Mapa final'!$O$33),"")</f>
        <v/>
      </c>
      <c r="AA20" s="54" t="str">
        <f>IF(AND('Mapa final'!$Y$34="Alta",'Mapa final'!$AA$34="Moderado"),CONCATENATE("R5C",'Mapa final'!$O$34),"")</f>
        <v/>
      </c>
      <c r="AB20" s="52" t="str">
        <f>IF(AND('Mapa final'!$Y$29="Alta",'Mapa final'!$AA$29="Mayor"),CONCATENATE("R5C",'Mapa final'!$O$29),"")</f>
        <v/>
      </c>
      <c r="AC20" s="53" t="str">
        <f>IF(AND('Mapa final'!$Y$30="Alta",'Mapa final'!$AA$30="Mayor"),CONCATENATE("R5C",'Mapa final'!$O$30),"")</f>
        <v/>
      </c>
      <c r="AD20" s="58" t="str">
        <f>IF(AND('Mapa final'!$Y$31="Alta",'Mapa final'!$AA$31="Mayor"),CONCATENATE("R5C",'Mapa final'!$O$31),"")</f>
        <v/>
      </c>
      <c r="AE20" s="58" t="str">
        <f>IF(AND('Mapa final'!$Y$32="Alta",'Mapa final'!$AA$32="Mayor"),CONCATENATE("R5C",'Mapa final'!$O$32),"")</f>
        <v/>
      </c>
      <c r="AF20" s="58" t="str">
        <f>IF(AND('Mapa final'!$Y$33="Alta",'Mapa final'!$AA$33="Mayor"),CONCATENATE("R5C",'Mapa final'!$O$33),"")</f>
        <v/>
      </c>
      <c r="AG20" s="54" t="str">
        <f>IF(AND('Mapa final'!$Y$34="Alta",'Mapa final'!$AA$34="Mayor"),CONCATENATE("R5C",'Mapa final'!$O$34),"")</f>
        <v/>
      </c>
      <c r="AH20" s="55" t="str">
        <f>IF(AND('Mapa final'!$Y$29="Alta",'Mapa final'!$AA$29="Catastrófico"),CONCATENATE("R5C",'Mapa final'!$O$29),"")</f>
        <v/>
      </c>
      <c r="AI20" s="56" t="str">
        <f>IF(AND('Mapa final'!$Y$30="Alta",'Mapa final'!$AA$30="Catastrófico"),CONCATENATE("R5C",'Mapa final'!$O$30),"")</f>
        <v/>
      </c>
      <c r="AJ20" s="56" t="str">
        <f>IF(AND('Mapa final'!$Y$31="Alta",'Mapa final'!$AA$31="Catastrófico"),CONCATENATE("R5C",'Mapa final'!$O$31),"")</f>
        <v/>
      </c>
      <c r="AK20" s="56" t="str">
        <f>IF(AND('Mapa final'!$Y$32="Alta",'Mapa final'!$AA$32="Catastrófico"),CONCATENATE("R5C",'Mapa final'!$O$32),"")</f>
        <v/>
      </c>
      <c r="AL20" s="56" t="str">
        <f>IF(AND('Mapa final'!$Y$33="Alta",'Mapa final'!$AA$33="Catastrófico"),CONCATENATE("R5C",'Mapa final'!$O$33),"")</f>
        <v/>
      </c>
      <c r="AM20" s="57" t="str">
        <f>IF(AND('Mapa final'!$Y$34="Alta",'Mapa final'!$AA$34="Catastrófico"),CONCATENATE("R5C",'Mapa final'!$O$34),"")</f>
        <v/>
      </c>
      <c r="AN20" s="84"/>
      <c r="AO20" s="344"/>
      <c r="AP20" s="345"/>
      <c r="AQ20" s="345"/>
      <c r="AR20" s="345"/>
      <c r="AS20" s="345"/>
      <c r="AT20" s="346"/>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45">
      <c r="A21" s="84"/>
      <c r="B21" s="253"/>
      <c r="C21" s="253"/>
      <c r="D21" s="254"/>
      <c r="E21" s="354"/>
      <c r="F21" s="355"/>
      <c r="G21" s="355"/>
      <c r="H21" s="355"/>
      <c r="I21" s="353"/>
      <c r="J21" s="68" t="str">
        <f>IF(AND('Mapa final'!$Y$35="Alta",'Mapa final'!$AA$35="Leve"),CONCATENATE("R6C",'Mapa final'!$O$35),"")</f>
        <v/>
      </c>
      <c r="K21" s="69" t="str">
        <f>IF(AND('Mapa final'!$Y$36="Alta",'Mapa final'!$AA$36="Leve"),CONCATENATE("R6C",'Mapa final'!$O$36),"")</f>
        <v/>
      </c>
      <c r="L21" s="69" t="str">
        <f>IF(AND('Mapa final'!$Y$37="Alta",'Mapa final'!$AA$37="Leve"),CONCATENATE("R6C",'Mapa final'!$O$37),"")</f>
        <v/>
      </c>
      <c r="M21" s="69" t="str">
        <f>IF(AND('Mapa final'!$Y$38="Alta",'Mapa final'!$AA$38="Leve"),CONCATENATE("R6C",'Mapa final'!$O$38),"")</f>
        <v/>
      </c>
      <c r="N21" s="69" t="str">
        <f>IF(AND('Mapa final'!$Y$39="Alta",'Mapa final'!$AA$39="Leve"),CONCATENATE("R6C",'Mapa final'!$O$39),"")</f>
        <v/>
      </c>
      <c r="O21" s="70" t="str">
        <f>IF(AND('Mapa final'!$Y$40="Alta",'Mapa final'!$AA$40="Leve"),CONCATENATE("R6C",'Mapa final'!$O$40),"")</f>
        <v/>
      </c>
      <c r="P21" s="68" t="str">
        <f>IF(AND('Mapa final'!$Y$35="Alta",'Mapa final'!$AA$35="Menor"),CONCATENATE("R6C",'Mapa final'!$O$35),"")</f>
        <v/>
      </c>
      <c r="Q21" s="69" t="str">
        <f>IF(AND('Mapa final'!$Y$36="Alta",'Mapa final'!$AA$36="Menor"),CONCATENATE("R6C",'Mapa final'!$O$36),"")</f>
        <v/>
      </c>
      <c r="R21" s="69" t="str">
        <f>IF(AND('Mapa final'!$Y$37="Alta",'Mapa final'!$AA$37="Menor"),CONCATENATE("R6C",'Mapa final'!$O$37),"")</f>
        <v/>
      </c>
      <c r="S21" s="69" t="str">
        <f>IF(AND('Mapa final'!$Y$38="Alta",'Mapa final'!$AA$38="Menor"),CONCATENATE("R6C",'Mapa final'!$O$38),"")</f>
        <v/>
      </c>
      <c r="T21" s="69" t="str">
        <f>IF(AND('Mapa final'!$Y$39="Alta",'Mapa final'!$AA$39="Menor"),CONCATENATE("R6C",'Mapa final'!$O$39),"")</f>
        <v/>
      </c>
      <c r="U21" s="70" t="str">
        <f>IF(AND('Mapa final'!$Y$40="Alta",'Mapa final'!$AA$40="Menor"),CONCATENATE("R6C",'Mapa final'!$O$40),"")</f>
        <v/>
      </c>
      <c r="V21" s="52" t="str">
        <f>IF(AND('Mapa final'!$Y$35="Alta",'Mapa final'!$AA$35="Moderado"),CONCATENATE("R6C",'Mapa final'!$O$35),"")</f>
        <v/>
      </c>
      <c r="W21" s="53" t="str">
        <f>IF(AND('Mapa final'!$Y$36="Alta",'Mapa final'!$AA$36="Moderado"),CONCATENATE("R6C",'Mapa final'!$O$36),"")</f>
        <v/>
      </c>
      <c r="X21" s="58" t="str">
        <f>IF(AND('Mapa final'!$Y$37="Alta",'Mapa final'!$AA$37="Moderado"),CONCATENATE("R6C",'Mapa final'!$O$37),"")</f>
        <v/>
      </c>
      <c r="Y21" s="58" t="str">
        <f>IF(AND('Mapa final'!$Y$38="Alta",'Mapa final'!$AA$38="Moderado"),CONCATENATE("R6C",'Mapa final'!$O$38),"")</f>
        <v/>
      </c>
      <c r="Z21" s="58" t="str">
        <f>IF(AND('Mapa final'!$Y$39="Alta",'Mapa final'!$AA$39="Moderado"),CONCATENATE("R6C",'Mapa final'!$O$39),"")</f>
        <v/>
      </c>
      <c r="AA21" s="54" t="str">
        <f>IF(AND('Mapa final'!$Y$40="Alta",'Mapa final'!$AA$40="Moderado"),CONCATENATE("R6C",'Mapa final'!$O$40),"")</f>
        <v/>
      </c>
      <c r="AB21" s="52" t="str">
        <f>IF(AND('Mapa final'!$Y$35="Alta",'Mapa final'!$AA$35="Mayor"),CONCATENATE("R6C",'Mapa final'!$O$35),"")</f>
        <v/>
      </c>
      <c r="AC21" s="53" t="str">
        <f>IF(AND('Mapa final'!$Y$36="Alta",'Mapa final'!$AA$36="Mayor"),CONCATENATE("R6C",'Mapa final'!$O$36),"")</f>
        <v/>
      </c>
      <c r="AD21" s="58" t="str">
        <f>IF(AND('Mapa final'!$Y$37="Alta",'Mapa final'!$AA$37="Mayor"),CONCATENATE("R6C",'Mapa final'!$O$37),"")</f>
        <v/>
      </c>
      <c r="AE21" s="58" t="str">
        <f>IF(AND('Mapa final'!$Y$38="Alta",'Mapa final'!$AA$38="Mayor"),CONCATENATE("R6C",'Mapa final'!$O$38),"")</f>
        <v/>
      </c>
      <c r="AF21" s="58" t="str">
        <f>IF(AND('Mapa final'!$Y$39="Alta",'Mapa final'!$AA$39="Mayor"),CONCATENATE("R6C",'Mapa final'!$O$39),"")</f>
        <v/>
      </c>
      <c r="AG21" s="54" t="str">
        <f>IF(AND('Mapa final'!$Y$40="Alta",'Mapa final'!$AA$40="Mayor"),CONCATENATE("R6C",'Mapa final'!$O$40),"")</f>
        <v/>
      </c>
      <c r="AH21" s="55" t="str">
        <f>IF(AND('Mapa final'!$Y$35="Alta",'Mapa final'!$AA$35="Catastrófico"),CONCATENATE("R6C",'Mapa final'!$O$35),"")</f>
        <v/>
      </c>
      <c r="AI21" s="56" t="str">
        <f>IF(AND('Mapa final'!$Y$36="Alta",'Mapa final'!$AA$36="Catastrófico"),CONCATENATE("R6C",'Mapa final'!$O$36),"")</f>
        <v/>
      </c>
      <c r="AJ21" s="56" t="str">
        <f>IF(AND('Mapa final'!$Y$37="Alta",'Mapa final'!$AA$37="Catastrófico"),CONCATENATE("R6C",'Mapa final'!$O$37),"")</f>
        <v/>
      </c>
      <c r="AK21" s="56" t="str">
        <f>IF(AND('Mapa final'!$Y$38="Alta",'Mapa final'!$AA$38="Catastrófico"),CONCATENATE("R6C",'Mapa final'!$O$38),"")</f>
        <v/>
      </c>
      <c r="AL21" s="56" t="str">
        <f>IF(AND('Mapa final'!$Y$39="Alta",'Mapa final'!$AA$39="Catastrófico"),CONCATENATE("R6C",'Mapa final'!$O$39),"")</f>
        <v/>
      </c>
      <c r="AM21" s="57" t="str">
        <f>IF(AND('Mapa final'!$Y$40="Alta",'Mapa final'!$AA$40="Catastrófico"),CONCATENATE("R6C",'Mapa final'!$O$40),"")</f>
        <v/>
      </c>
      <c r="AN21" s="84"/>
      <c r="AO21" s="344"/>
      <c r="AP21" s="345"/>
      <c r="AQ21" s="345"/>
      <c r="AR21" s="345"/>
      <c r="AS21" s="345"/>
      <c r="AT21" s="346"/>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45">
      <c r="A22" s="84"/>
      <c r="B22" s="253"/>
      <c r="C22" s="253"/>
      <c r="D22" s="254"/>
      <c r="E22" s="354"/>
      <c r="F22" s="355"/>
      <c r="G22" s="355"/>
      <c r="H22" s="355"/>
      <c r="I22" s="353"/>
      <c r="J22" s="68" t="str">
        <f>IF(AND('Mapa final'!$Y$41="Alta",'Mapa final'!$AA$41="Leve"),CONCATENATE("R7C",'Mapa final'!$O$41),"")</f>
        <v/>
      </c>
      <c r="K22" s="69" t="str">
        <f>IF(AND('Mapa final'!$Y$42="Alta",'Mapa final'!$AA$42="Leve"),CONCATENATE("R7C",'Mapa final'!$O$42),"")</f>
        <v/>
      </c>
      <c r="L22" s="69" t="str">
        <f>IF(AND('Mapa final'!$Y$43="Alta",'Mapa final'!$AA$43="Leve"),CONCATENATE("R7C",'Mapa final'!$O$43),"")</f>
        <v/>
      </c>
      <c r="M22" s="69" t="str">
        <f>IF(AND('Mapa final'!$Y$44="Alta",'Mapa final'!$AA$44="Leve"),CONCATENATE("R7C",'Mapa final'!$O$44),"")</f>
        <v/>
      </c>
      <c r="N22" s="69" t="str">
        <f>IF(AND('Mapa final'!$Y$45="Alta",'Mapa final'!$AA$45="Leve"),CONCATENATE("R7C",'Mapa final'!$O$45),"")</f>
        <v/>
      </c>
      <c r="O22" s="70" t="str">
        <f>IF(AND('Mapa final'!$Y$46="Alta",'Mapa final'!$AA$46="Leve"),CONCATENATE("R7C",'Mapa final'!$O$46),"")</f>
        <v/>
      </c>
      <c r="P22" s="68" t="str">
        <f>IF(AND('Mapa final'!$Y$41="Alta",'Mapa final'!$AA$41="Menor"),CONCATENATE("R7C",'Mapa final'!$O$41),"")</f>
        <v/>
      </c>
      <c r="Q22" s="69" t="str">
        <f>IF(AND('Mapa final'!$Y$42="Alta",'Mapa final'!$AA$42="Menor"),CONCATENATE("R7C",'Mapa final'!$O$42),"")</f>
        <v/>
      </c>
      <c r="R22" s="69" t="str">
        <f>IF(AND('Mapa final'!$Y$43="Alta",'Mapa final'!$AA$43="Menor"),CONCATENATE("R7C",'Mapa final'!$O$43),"")</f>
        <v/>
      </c>
      <c r="S22" s="69" t="str">
        <f>IF(AND('Mapa final'!$Y$44="Alta",'Mapa final'!$AA$44="Menor"),CONCATENATE("R7C",'Mapa final'!$O$44),"")</f>
        <v/>
      </c>
      <c r="T22" s="69" t="str">
        <f>IF(AND('Mapa final'!$Y$45="Alta",'Mapa final'!$AA$45="Menor"),CONCATENATE("R7C",'Mapa final'!$O$45),"")</f>
        <v/>
      </c>
      <c r="U22" s="70" t="str">
        <f>IF(AND('Mapa final'!$Y$46="Alta",'Mapa final'!$AA$46="Menor"),CONCATENATE("R7C",'Mapa final'!$O$46),"")</f>
        <v/>
      </c>
      <c r="V22" s="52" t="str">
        <f>IF(AND('Mapa final'!$Y$41="Alta",'Mapa final'!$AA$41="Moderado"),CONCATENATE("R7C",'Mapa final'!$O$41),"")</f>
        <v/>
      </c>
      <c r="W22" s="53" t="str">
        <f>IF(AND('Mapa final'!$Y$42="Alta",'Mapa final'!$AA$42="Moderado"),CONCATENATE("R7C",'Mapa final'!$O$42),"")</f>
        <v/>
      </c>
      <c r="X22" s="58" t="str">
        <f>IF(AND('Mapa final'!$Y$43="Alta",'Mapa final'!$AA$43="Moderado"),CONCATENATE("R7C",'Mapa final'!$O$43),"")</f>
        <v/>
      </c>
      <c r="Y22" s="58" t="str">
        <f>IF(AND('Mapa final'!$Y$44="Alta",'Mapa final'!$AA$44="Moderado"),CONCATENATE("R7C",'Mapa final'!$O$44),"")</f>
        <v/>
      </c>
      <c r="Z22" s="58" t="str">
        <f>IF(AND('Mapa final'!$Y$45="Alta",'Mapa final'!$AA$45="Moderado"),CONCATENATE("R7C",'Mapa final'!$O$45),"")</f>
        <v/>
      </c>
      <c r="AA22" s="54" t="str">
        <f>IF(AND('Mapa final'!$Y$46="Alta",'Mapa final'!$AA$46="Moderado"),CONCATENATE("R7C",'Mapa final'!$O$46),"")</f>
        <v/>
      </c>
      <c r="AB22" s="52" t="str">
        <f>IF(AND('Mapa final'!$Y$41="Alta",'Mapa final'!$AA$41="Mayor"),CONCATENATE("R7C",'Mapa final'!$O$41),"")</f>
        <v/>
      </c>
      <c r="AC22" s="53" t="str">
        <f>IF(AND('Mapa final'!$Y$42="Alta",'Mapa final'!$AA$42="Mayor"),CONCATENATE("R7C",'Mapa final'!$O$42),"")</f>
        <v/>
      </c>
      <c r="AD22" s="58" t="str">
        <f>IF(AND('Mapa final'!$Y$43="Alta",'Mapa final'!$AA$43="Mayor"),CONCATENATE("R7C",'Mapa final'!$O$43),"")</f>
        <v/>
      </c>
      <c r="AE22" s="58" t="str">
        <f>IF(AND('Mapa final'!$Y$44="Alta",'Mapa final'!$AA$44="Mayor"),CONCATENATE("R7C",'Mapa final'!$O$44),"")</f>
        <v/>
      </c>
      <c r="AF22" s="58" t="str">
        <f>IF(AND('Mapa final'!$Y$45="Alta",'Mapa final'!$AA$45="Mayor"),CONCATENATE("R7C",'Mapa final'!$O$45),"")</f>
        <v/>
      </c>
      <c r="AG22" s="54" t="str">
        <f>IF(AND('Mapa final'!$Y$46="Alta",'Mapa final'!$AA$46="Mayor"),CONCATENATE("R7C",'Mapa final'!$O$46),"")</f>
        <v/>
      </c>
      <c r="AH22" s="55" t="str">
        <f>IF(AND('Mapa final'!$Y$41="Alta",'Mapa final'!$AA$41="Catastrófico"),CONCATENATE("R7C",'Mapa final'!$O$41),"")</f>
        <v/>
      </c>
      <c r="AI22" s="56" t="str">
        <f>IF(AND('Mapa final'!$Y$42="Alta",'Mapa final'!$AA$42="Catastrófico"),CONCATENATE("R7C",'Mapa final'!$O$42),"")</f>
        <v/>
      </c>
      <c r="AJ22" s="56" t="str">
        <f>IF(AND('Mapa final'!$Y$43="Alta",'Mapa final'!$AA$43="Catastrófico"),CONCATENATE("R7C",'Mapa final'!$O$43),"")</f>
        <v/>
      </c>
      <c r="AK22" s="56" t="str">
        <f>IF(AND('Mapa final'!$Y$44="Alta",'Mapa final'!$AA$44="Catastrófico"),CONCATENATE("R7C",'Mapa final'!$O$44),"")</f>
        <v/>
      </c>
      <c r="AL22" s="56" t="str">
        <f>IF(AND('Mapa final'!$Y$45="Alta",'Mapa final'!$AA$45="Catastrófico"),CONCATENATE("R7C",'Mapa final'!$O$45),"")</f>
        <v/>
      </c>
      <c r="AM22" s="57" t="str">
        <f>IF(AND('Mapa final'!$Y$46="Alta",'Mapa final'!$AA$46="Catastrófico"),CONCATENATE("R7C",'Mapa final'!$O$46),"")</f>
        <v/>
      </c>
      <c r="AN22" s="84"/>
      <c r="AO22" s="344"/>
      <c r="AP22" s="345"/>
      <c r="AQ22" s="345"/>
      <c r="AR22" s="345"/>
      <c r="AS22" s="345"/>
      <c r="AT22" s="346"/>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45">
      <c r="A23" s="84"/>
      <c r="B23" s="253"/>
      <c r="C23" s="253"/>
      <c r="D23" s="254"/>
      <c r="E23" s="354"/>
      <c r="F23" s="355"/>
      <c r="G23" s="355"/>
      <c r="H23" s="355"/>
      <c r="I23" s="353"/>
      <c r="J23" s="68" t="str">
        <f>IF(AND('Mapa final'!$Y$47="Alta",'Mapa final'!$AA$47="Leve"),CONCATENATE("R8C",'Mapa final'!$O$47),"")</f>
        <v/>
      </c>
      <c r="K23" s="69" t="str">
        <f>IF(AND('Mapa final'!$Y$48="Alta",'Mapa final'!$AA$48="Leve"),CONCATENATE("R8C",'Mapa final'!$O$48),"")</f>
        <v/>
      </c>
      <c r="L23" s="69" t="str">
        <f>IF(AND('Mapa final'!$Y$49="Alta",'Mapa final'!$AA$49="Leve"),CONCATENATE("R8C",'Mapa final'!$O$49),"")</f>
        <v/>
      </c>
      <c r="M23" s="69" t="str">
        <f>IF(AND('Mapa final'!$Y$50="Alta",'Mapa final'!$AA$50="Leve"),CONCATENATE("R8C",'Mapa final'!$O$50),"")</f>
        <v/>
      </c>
      <c r="N23" s="69" t="str">
        <f>IF(AND('Mapa final'!$Y$51="Alta",'Mapa final'!$AA$51="Leve"),CONCATENATE("R8C",'Mapa final'!$O$51),"")</f>
        <v/>
      </c>
      <c r="O23" s="70" t="str">
        <f>IF(AND('Mapa final'!$Y$52="Alta",'Mapa final'!$AA$52="Leve"),CONCATENATE("R8C",'Mapa final'!$O$52),"")</f>
        <v/>
      </c>
      <c r="P23" s="68" t="str">
        <f>IF(AND('Mapa final'!$Y$47="Alta",'Mapa final'!$AA$47="Menor"),CONCATENATE("R8C",'Mapa final'!$O$47),"")</f>
        <v/>
      </c>
      <c r="Q23" s="69" t="str">
        <f>IF(AND('Mapa final'!$Y$48="Alta",'Mapa final'!$AA$48="Menor"),CONCATENATE("R8C",'Mapa final'!$O$48),"")</f>
        <v/>
      </c>
      <c r="R23" s="69" t="str">
        <f>IF(AND('Mapa final'!$Y$49="Alta",'Mapa final'!$AA$49="Menor"),CONCATENATE("R8C",'Mapa final'!$O$49),"")</f>
        <v/>
      </c>
      <c r="S23" s="69" t="str">
        <f>IF(AND('Mapa final'!$Y$50="Alta",'Mapa final'!$AA$50="Menor"),CONCATENATE("R8C",'Mapa final'!$O$50),"")</f>
        <v/>
      </c>
      <c r="T23" s="69" t="str">
        <f>IF(AND('Mapa final'!$Y$51="Alta",'Mapa final'!$AA$51="Menor"),CONCATENATE("R8C",'Mapa final'!$O$51),"")</f>
        <v/>
      </c>
      <c r="U23" s="70" t="str">
        <f>IF(AND('Mapa final'!$Y$52="Alta",'Mapa final'!$AA$52="Menor"),CONCATENATE("R8C",'Mapa final'!$O$52),"")</f>
        <v/>
      </c>
      <c r="V23" s="52" t="str">
        <f>IF(AND('Mapa final'!$Y$47="Alta",'Mapa final'!$AA$47="Moderado"),CONCATENATE("R8C",'Mapa final'!$O$47),"")</f>
        <v/>
      </c>
      <c r="W23" s="53" t="str">
        <f>IF(AND('Mapa final'!$Y$48="Alta",'Mapa final'!$AA$48="Moderado"),CONCATENATE("R8C",'Mapa final'!$O$48),"")</f>
        <v/>
      </c>
      <c r="X23" s="58" t="str">
        <f>IF(AND('Mapa final'!$Y$49="Alta",'Mapa final'!$AA$49="Moderado"),CONCATENATE("R8C",'Mapa final'!$O$49),"")</f>
        <v/>
      </c>
      <c r="Y23" s="58" t="str">
        <f>IF(AND('Mapa final'!$Y$50="Alta",'Mapa final'!$AA$50="Moderado"),CONCATENATE("R8C",'Mapa final'!$O$50),"")</f>
        <v/>
      </c>
      <c r="Z23" s="58" t="str">
        <f>IF(AND('Mapa final'!$Y$51="Alta",'Mapa final'!$AA$51="Moderado"),CONCATENATE("R8C",'Mapa final'!$O$51),"")</f>
        <v/>
      </c>
      <c r="AA23" s="54" t="str">
        <f>IF(AND('Mapa final'!$Y$52="Alta",'Mapa final'!$AA$52="Moderado"),CONCATENATE("R8C",'Mapa final'!$O$52),"")</f>
        <v/>
      </c>
      <c r="AB23" s="52" t="str">
        <f>IF(AND('Mapa final'!$Y$47="Alta",'Mapa final'!$AA$47="Mayor"),CONCATENATE("R8C",'Mapa final'!$O$47),"")</f>
        <v/>
      </c>
      <c r="AC23" s="53" t="str">
        <f>IF(AND('Mapa final'!$Y$48="Alta",'Mapa final'!$AA$48="Mayor"),CONCATENATE("R8C",'Mapa final'!$O$48),"")</f>
        <v/>
      </c>
      <c r="AD23" s="58" t="str">
        <f>IF(AND('Mapa final'!$Y$49="Alta",'Mapa final'!$AA$49="Mayor"),CONCATENATE("R8C",'Mapa final'!$O$49),"")</f>
        <v/>
      </c>
      <c r="AE23" s="58" t="str">
        <f>IF(AND('Mapa final'!$Y$50="Alta",'Mapa final'!$AA$50="Mayor"),CONCATENATE("R8C",'Mapa final'!$O$50),"")</f>
        <v/>
      </c>
      <c r="AF23" s="58" t="str">
        <f>IF(AND('Mapa final'!$Y$51="Alta",'Mapa final'!$AA$51="Mayor"),CONCATENATE("R8C",'Mapa final'!$O$51),"")</f>
        <v/>
      </c>
      <c r="AG23" s="54" t="str">
        <f>IF(AND('Mapa final'!$Y$52="Alta",'Mapa final'!$AA$52="Mayor"),CONCATENATE("R8C",'Mapa final'!$O$52),"")</f>
        <v/>
      </c>
      <c r="AH23" s="55" t="str">
        <f>IF(AND('Mapa final'!$Y$47="Alta",'Mapa final'!$AA$47="Catastrófico"),CONCATENATE("R8C",'Mapa final'!$O$47),"")</f>
        <v/>
      </c>
      <c r="AI23" s="56" t="str">
        <f>IF(AND('Mapa final'!$Y$48="Alta",'Mapa final'!$AA$48="Catastrófico"),CONCATENATE("R8C",'Mapa final'!$O$48),"")</f>
        <v/>
      </c>
      <c r="AJ23" s="56" t="str">
        <f>IF(AND('Mapa final'!$Y$49="Alta",'Mapa final'!$AA$49="Catastrófico"),CONCATENATE("R8C",'Mapa final'!$O$49),"")</f>
        <v/>
      </c>
      <c r="AK23" s="56" t="str">
        <f>IF(AND('Mapa final'!$Y$50="Alta",'Mapa final'!$AA$50="Catastrófico"),CONCATENATE("R8C",'Mapa final'!$O$50),"")</f>
        <v/>
      </c>
      <c r="AL23" s="56" t="str">
        <f>IF(AND('Mapa final'!$Y$51="Alta",'Mapa final'!$AA$51="Catastrófico"),CONCATENATE("R8C",'Mapa final'!$O$51),"")</f>
        <v/>
      </c>
      <c r="AM23" s="57" t="str">
        <f>IF(AND('Mapa final'!$Y$52="Alta",'Mapa final'!$AA$52="Catastrófico"),CONCATENATE("R8C",'Mapa final'!$O$52),"")</f>
        <v/>
      </c>
      <c r="AN23" s="84"/>
      <c r="AO23" s="344"/>
      <c r="AP23" s="345"/>
      <c r="AQ23" s="345"/>
      <c r="AR23" s="345"/>
      <c r="AS23" s="345"/>
      <c r="AT23" s="346"/>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45">
      <c r="A24" s="84"/>
      <c r="B24" s="253"/>
      <c r="C24" s="253"/>
      <c r="D24" s="254"/>
      <c r="E24" s="354"/>
      <c r="F24" s="355"/>
      <c r="G24" s="355"/>
      <c r="H24" s="355"/>
      <c r="I24" s="353"/>
      <c r="J24" s="68" t="str">
        <f>IF(AND('Mapa final'!$Y$53="Alta",'Mapa final'!$AA$53="Leve"),CONCATENATE("R9C",'Mapa final'!$O$53),"")</f>
        <v/>
      </c>
      <c r="K24" s="69" t="str">
        <f>IF(AND('Mapa final'!$Y$54="Alta",'Mapa final'!$AA$54="Leve"),CONCATENATE("R9C",'Mapa final'!$O$54),"")</f>
        <v/>
      </c>
      <c r="L24" s="69" t="str">
        <f>IF(AND('Mapa final'!$Y$55="Alta",'Mapa final'!$AA$55="Leve"),CONCATENATE("R9C",'Mapa final'!$O$55),"")</f>
        <v/>
      </c>
      <c r="M24" s="69" t="str">
        <f>IF(AND('Mapa final'!$Y$56="Alta",'Mapa final'!$AA$56="Leve"),CONCATENATE("R9C",'Mapa final'!$O$56),"")</f>
        <v/>
      </c>
      <c r="N24" s="69" t="str">
        <f>IF(AND('Mapa final'!$Y$57="Alta",'Mapa final'!$AA$57="Leve"),CONCATENATE("R9C",'Mapa final'!$O$57),"")</f>
        <v/>
      </c>
      <c r="O24" s="70" t="str">
        <f>IF(AND('Mapa final'!$Y$58="Alta",'Mapa final'!$AA$58="Leve"),CONCATENATE("R9C",'Mapa final'!$O$58),"")</f>
        <v/>
      </c>
      <c r="P24" s="68" t="str">
        <f>IF(AND('Mapa final'!$Y$53="Alta",'Mapa final'!$AA$53="Menor"),CONCATENATE("R9C",'Mapa final'!$O$53),"")</f>
        <v/>
      </c>
      <c r="Q24" s="69" t="str">
        <f>IF(AND('Mapa final'!$Y$54="Alta",'Mapa final'!$AA$54="Menor"),CONCATENATE("R9C",'Mapa final'!$O$54),"")</f>
        <v/>
      </c>
      <c r="R24" s="69" t="str">
        <f>IF(AND('Mapa final'!$Y$55="Alta",'Mapa final'!$AA$55="Menor"),CONCATENATE("R9C",'Mapa final'!$O$55),"")</f>
        <v/>
      </c>
      <c r="S24" s="69" t="str">
        <f>IF(AND('Mapa final'!$Y$56="Alta",'Mapa final'!$AA$56="Menor"),CONCATENATE("R9C",'Mapa final'!$O$56),"")</f>
        <v/>
      </c>
      <c r="T24" s="69" t="str">
        <f>IF(AND('Mapa final'!$Y$57="Alta",'Mapa final'!$AA$57="Menor"),CONCATENATE("R9C",'Mapa final'!$O$57),"")</f>
        <v/>
      </c>
      <c r="U24" s="70" t="str">
        <f>IF(AND('Mapa final'!$Y$58="Alta",'Mapa final'!$AA$58="Menor"),CONCATENATE("R9C",'Mapa final'!$O$58),"")</f>
        <v/>
      </c>
      <c r="V24" s="52" t="str">
        <f>IF(AND('Mapa final'!$Y$53="Alta",'Mapa final'!$AA$53="Moderado"),CONCATENATE("R9C",'Mapa final'!$O$53),"")</f>
        <v/>
      </c>
      <c r="W24" s="53" t="str">
        <f>IF(AND('Mapa final'!$Y$54="Alta",'Mapa final'!$AA$54="Moderado"),CONCATENATE("R9C",'Mapa final'!$O$54),"")</f>
        <v/>
      </c>
      <c r="X24" s="58" t="str">
        <f>IF(AND('Mapa final'!$Y$55="Alta",'Mapa final'!$AA$55="Moderado"),CONCATENATE("R9C",'Mapa final'!$O$55),"")</f>
        <v/>
      </c>
      <c r="Y24" s="58" t="str">
        <f>IF(AND('Mapa final'!$Y$56="Alta",'Mapa final'!$AA$56="Moderado"),CONCATENATE("R9C",'Mapa final'!$O$56),"")</f>
        <v/>
      </c>
      <c r="Z24" s="58" t="str">
        <f>IF(AND('Mapa final'!$Y$57="Alta",'Mapa final'!$AA$57="Moderado"),CONCATENATE("R9C",'Mapa final'!$O$57),"")</f>
        <v/>
      </c>
      <c r="AA24" s="54" t="str">
        <f>IF(AND('Mapa final'!$Y$58="Alta",'Mapa final'!$AA$58="Moderado"),CONCATENATE("R9C",'Mapa final'!$O$58),"")</f>
        <v/>
      </c>
      <c r="AB24" s="52" t="str">
        <f>IF(AND('Mapa final'!$Y$53="Alta",'Mapa final'!$AA$53="Mayor"),CONCATENATE("R9C",'Mapa final'!$O$53),"")</f>
        <v/>
      </c>
      <c r="AC24" s="53" t="str">
        <f>IF(AND('Mapa final'!$Y$54="Alta",'Mapa final'!$AA$54="Mayor"),CONCATENATE("R9C",'Mapa final'!$O$54),"")</f>
        <v/>
      </c>
      <c r="AD24" s="58" t="str">
        <f>IF(AND('Mapa final'!$Y$55="Alta",'Mapa final'!$AA$55="Mayor"),CONCATENATE("R9C",'Mapa final'!$O$55),"")</f>
        <v/>
      </c>
      <c r="AE24" s="58" t="str">
        <f>IF(AND('Mapa final'!$Y$56="Alta",'Mapa final'!$AA$56="Mayor"),CONCATENATE("R9C",'Mapa final'!$O$56),"")</f>
        <v/>
      </c>
      <c r="AF24" s="58" t="str">
        <f>IF(AND('Mapa final'!$Y$57="Alta",'Mapa final'!$AA$57="Mayor"),CONCATENATE("R9C",'Mapa final'!$O$57),"")</f>
        <v/>
      </c>
      <c r="AG24" s="54" t="str">
        <f>IF(AND('Mapa final'!$Y$58="Alta",'Mapa final'!$AA$58="Mayor"),CONCATENATE("R9C",'Mapa final'!$O$58),"")</f>
        <v/>
      </c>
      <c r="AH24" s="55" t="str">
        <f>IF(AND('Mapa final'!$Y$53="Alta",'Mapa final'!$AA$53="Catastrófico"),CONCATENATE("R9C",'Mapa final'!$O$53),"")</f>
        <v/>
      </c>
      <c r="AI24" s="56" t="str">
        <f>IF(AND('Mapa final'!$Y$54="Alta",'Mapa final'!$AA$54="Catastrófico"),CONCATENATE("R9C",'Mapa final'!$O$54),"")</f>
        <v/>
      </c>
      <c r="AJ24" s="56" t="str">
        <f>IF(AND('Mapa final'!$Y$55="Alta",'Mapa final'!$AA$55="Catastrófico"),CONCATENATE("R9C",'Mapa final'!$O$55),"")</f>
        <v/>
      </c>
      <c r="AK24" s="56" t="str">
        <f>IF(AND('Mapa final'!$Y$56="Alta",'Mapa final'!$AA$56="Catastrófico"),CONCATENATE("R9C",'Mapa final'!$O$56),"")</f>
        <v/>
      </c>
      <c r="AL24" s="56" t="str">
        <f>IF(AND('Mapa final'!$Y$57="Alta",'Mapa final'!$AA$57="Catastrófico"),CONCATENATE("R9C",'Mapa final'!$O$57),"")</f>
        <v/>
      </c>
      <c r="AM24" s="57" t="str">
        <f>IF(AND('Mapa final'!$Y$58="Alta",'Mapa final'!$AA$58="Catastrófico"),CONCATENATE("R9C",'Mapa final'!$O$58),"")</f>
        <v/>
      </c>
      <c r="AN24" s="84"/>
      <c r="AO24" s="344"/>
      <c r="AP24" s="345"/>
      <c r="AQ24" s="345"/>
      <c r="AR24" s="345"/>
      <c r="AS24" s="345"/>
      <c r="AT24" s="346"/>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5">
      <c r="A25" s="84"/>
      <c r="B25" s="253"/>
      <c r="C25" s="253"/>
      <c r="D25" s="254"/>
      <c r="E25" s="356"/>
      <c r="F25" s="357"/>
      <c r="G25" s="357"/>
      <c r="H25" s="357"/>
      <c r="I25" s="357"/>
      <c r="J25" s="71" t="str">
        <f>IF(AND('Mapa final'!$Y$59="Alta",'Mapa final'!$AA$59="Leve"),CONCATENATE("R10C",'Mapa final'!$O$59),"")</f>
        <v/>
      </c>
      <c r="K25" s="72" t="str">
        <f>IF(AND('Mapa final'!$Y$60="Alta",'Mapa final'!$AA$60="Leve"),CONCATENATE("R10C",'Mapa final'!$O$60),"")</f>
        <v/>
      </c>
      <c r="L25" s="72" t="str">
        <f>IF(AND('Mapa final'!$Y$61="Alta",'Mapa final'!$AA$61="Leve"),CONCATENATE("R10C",'Mapa final'!$O$61),"")</f>
        <v/>
      </c>
      <c r="M25" s="72" t="str">
        <f>IF(AND('Mapa final'!$Y$62="Alta",'Mapa final'!$AA$62="Leve"),CONCATENATE("R10C",'Mapa final'!$O$62),"")</f>
        <v/>
      </c>
      <c r="N25" s="72" t="str">
        <f>IF(AND('Mapa final'!$Y$63="Alta",'Mapa final'!$AA$63="Leve"),CONCATENATE("R10C",'Mapa final'!$O$63),"")</f>
        <v/>
      </c>
      <c r="O25" s="73" t="str">
        <f>IF(AND('Mapa final'!$Y$64="Alta",'Mapa final'!$AA$64="Leve"),CONCATENATE("R10C",'Mapa final'!$O$64),"")</f>
        <v/>
      </c>
      <c r="P25" s="71" t="str">
        <f>IF(AND('Mapa final'!$Y$59="Alta",'Mapa final'!$AA$59="Menor"),CONCATENATE("R10C",'Mapa final'!$O$59),"")</f>
        <v/>
      </c>
      <c r="Q25" s="72" t="str">
        <f>IF(AND('Mapa final'!$Y$60="Alta",'Mapa final'!$AA$60="Menor"),CONCATENATE("R10C",'Mapa final'!$O$60),"")</f>
        <v/>
      </c>
      <c r="R25" s="72" t="str">
        <f>IF(AND('Mapa final'!$Y$61="Alta",'Mapa final'!$AA$61="Menor"),CONCATENATE("R10C",'Mapa final'!$O$61),"")</f>
        <v/>
      </c>
      <c r="S25" s="72" t="str">
        <f>IF(AND('Mapa final'!$Y$62="Alta",'Mapa final'!$AA$62="Menor"),CONCATENATE("R10C",'Mapa final'!$O$62),"")</f>
        <v/>
      </c>
      <c r="T25" s="72" t="str">
        <f>IF(AND('Mapa final'!$Y$63="Alta",'Mapa final'!$AA$63="Menor"),CONCATENATE("R10C",'Mapa final'!$O$63),"")</f>
        <v/>
      </c>
      <c r="U25" s="73" t="str">
        <f>IF(AND('Mapa final'!$Y$64="Alta",'Mapa final'!$AA$64="Menor"),CONCATENATE("R10C",'Mapa final'!$O$64),"")</f>
        <v/>
      </c>
      <c r="V25" s="59" t="str">
        <f>IF(AND('Mapa final'!$Y$59="Alta",'Mapa final'!$AA$59="Moderado"),CONCATENATE("R10C",'Mapa final'!$O$59),"")</f>
        <v/>
      </c>
      <c r="W25" s="60" t="str">
        <f>IF(AND('Mapa final'!$Y$60="Alta",'Mapa final'!$AA$60="Moderado"),CONCATENATE("R10C",'Mapa final'!$O$60),"")</f>
        <v/>
      </c>
      <c r="X25" s="60" t="str">
        <f>IF(AND('Mapa final'!$Y$61="Alta",'Mapa final'!$AA$61="Moderado"),CONCATENATE("R10C",'Mapa final'!$O$61),"")</f>
        <v/>
      </c>
      <c r="Y25" s="60" t="str">
        <f>IF(AND('Mapa final'!$Y$62="Alta",'Mapa final'!$AA$62="Moderado"),CONCATENATE("R10C",'Mapa final'!$O$62),"")</f>
        <v/>
      </c>
      <c r="Z25" s="60" t="str">
        <f>IF(AND('Mapa final'!$Y$63="Alta",'Mapa final'!$AA$63="Moderado"),CONCATENATE("R10C",'Mapa final'!$O$63),"")</f>
        <v/>
      </c>
      <c r="AA25" s="61" t="str">
        <f>IF(AND('Mapa final'!$Y$64="Alta",'Mapa final'!$AA$64="Moderado"),CONCATENATE("R10C",'Mapa final'!$O$64),"")</f>
        <v/>
      </c>
      <c r="AB25" s="59" t="str">
        <f>IF(AND('Mapa final'!$Y$59="Alta",'Mapa final'!$AA$59="Mayor"),CONCATENATE("R10C",'Mapa final'!$O$59),"")</f>
        <v/>
      </c>
      <c r="AC25" s="60" t="str">
        <f>IF(AND('Mapa final'!$Y$60="Alta",'Mapa final'!$AA$60="Mayor"),CONCATENATE("R10C",'Mapa final'!$O$60),"")</f>
        <v/>
      </c>
      <c r="AD25" s="60" t="str">
        <f>IF(AND('Mapa final'!$Y$61="Alta",'Mapa final'!$AA$61="Mayor"),CONCATENATE("R10C",'Mapa final'!$O$61),"")</f>
        <v/>
      </c>
      <c r="AE25" s="60" t="str">
        <f>IF(AND('Mapa final'!$Y$62="Alta",'Mapa final'!$AA$62="Mayor"),CONCATENATE("R10C",'Mapa final'!$O$62),"")</f>
        <v/>
      </c>
      <c r="AF25" s="60" t="str">
        <f>IF(AND('Mapa final'!$Y$63="Alta",'Mapa final'!$AA$63="Mayor"),CONCATENATE("R10C",'Mapa final'!$O$63),"")</f>
        <v/>
      </c>
      <c r="AG25" s="61" t="str">
        <f>IF(AND('Mapa final'!$Y$64="Alta",'Mapa final'!$AA$64="Mayor"),CONCATENATE("R10C",'Mapa final'!$O$64),"")</f>
        <v/>
      </c>
      <c r="AH25" s="62" t="str">
        <f>IF(AND('Mapa final'!$Y$59="Alta",'Mapa final'!$AA$59="Catastrófico"),CONCATENATE("R10C",'Mapa final'!$O$59),"")</f>
        <v/>
      </c>
      <c r="AI25" s="63" t="str">
        <f>IF(AND('Mapa final'!$Y$60="Alta",'Mapa final'!$AA$60="Catastrófico"),CONCATENATE("R10C",'Mapa final'!$O$60),"")</f>
        <v/>
      </c>
      <c r="AJ25" s="63" t="str">
        <f>IF(AND('Mapa final'!$Y$61="Alta",'Mapa final'!$AA$61="Catastrófico"),CONCATENATE("R10C",'Mapa final'!$O$61),"")</f>
        <v/>
      </c>
      <c r="AK25" s="63" t="str">
        <f>IF(AND('Mapa final'!$Y$62="Alta",'Mapa final'!$AA$62="Catastrófico"),CONCATENATE("R10C",'Mapa final'!$O$62),"")</f>
        <v/>
      </c>
      <c r="AL25" s="63" t="str">
        <f>IF(AND('Mapa final'!$Y$63="Alta",'Mapa final'!$AA$63="Catastrófico"),CONCATENATE("R10C",'Mapa final'!$O$63),"")</f>
        <v/>
      </c>
      <c r="AM25" s="64" t="str">
        <f>IF(AND('Mapa final'!$Y$64="Alta",'Mapa final'!$AA$64="Catastrófico"),CONCATENATE("R10C",'Mapa final'!$O$64),"")</f>
        <v/>
      </c>
      <c r="AN25" s="84"/>
      <c r="AO25" s="347"/>
      <c r="AP25" s="348"/>
      <c r="AQ25" s="348"/>
      <c r="AR25" s="348"/>
      <c r="AS25" s="348"/>
      <c r="AT25" s="349"/>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45">
      <c r="A26" s="84"/>
      <c r="B26" s="253"/>
      <c r="C26" s="253"/>
      <c r="D26" s="254"/>
      <c r="E26" s="350" t="s">
        <v>117</v>
      </c>
      <c r="F26" s="351"/>
      <c r="G26" s="351"/>
      <c r="H26" s="351"/>
      <c r="I26" s="369"/>
      <c r="J26" s="65" t="str">
        <f>IF(AND('Mapa final'!$Y$10="Media",'Mapa final'!$AA$10="Leve"),CONCATENATE("R1C",'Mapa final'!$O$10),"")</f>
        <v/>
      </c>
      <c r="K26" s="66" t="e">
        <f>IF(AND('Mapa final'!#REF!="Media",'Mapa final'!#REF!="Leve"),CONCATENATE("R1C",'Mapa final'!#REF!),"")</f>
        <v>#REF!</v>
      </c>
      <c r="L26" s="66" t="e">
        <f>IF(AND('Mapa final'!#REF!="Media",'Mapa final'!#REF!="Leve"),CONCATENATE("R1C",'Mapa final'!#REF!),"")</f>
        <v>#REF!</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IF(AND('Mapa final'!$Y$10="Media",'Mapa final'!$AA$10="Menor"),CONCATENATE("R1C",'Mapa final'!$O$10),"")</f>
        <v/>
      </c>
      <c r="Q26" s="66" t="e">
        <f>IF(AND('Mapa final'!#REF!="Media",'Mapa final'!#REF!="Menor"),CONCATENATE("R1C",'Mapa final'!#REF!),"")</f>
        <v>#REF!</v>
      </c>
      <c r="R26" s="66" t="e">
        <f>IF(AND('Mapa final'!#REF!="Media",'Mapa final'!#REF!="Menor"),CONCATENATE("R1C",'Mapa final'!#REF!),"")</f>
        <v>#REF!</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IF(AND('Mapa final'!$Y$10="Media",'Mapa final'!$AA$10="Moderado"),CONCATENATE("R1C",'Mapa final'!$O$10),"")</f>
        <v>R1C1</v>
      </c>
      <c r="W26" s="66" t="e">
        <f>IF(AND('Mapa final'!#REF!="Media",'Mapa final'!#REF!="Moderado"),CONCATENATE("R1C",'Mapa final'!#REF!),"")</f>
        <v>#REF!</v>
      </c>
      <c r="X26" s="66" t="e">
        <f>IF(AND('Mapa final'!#REF!="Media",'Mapa final'!#REF!="Moderado"),CONCATENATE("R1C",'Mapa final'!#REF!),"")</f>
        <v>#REF!</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381" t="s">
        <v>81</v>
      </c>
      <c r="AP26" s="382"/>
      <c r="AQ26" s="382"/>
      <c r="AR26" s="382"/>
      <c r="AS26" s="382"/>
      <c r="AT26" s="38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45">
      <c r="A27" s="84"/>
      <c r="B27" s="253"/>
      <c r="C27" s="253"/>
      <c r="D27" s="254"/>
      <c r="E27" s="352"/>
      <c r="F27" s="353"/>
      <c r="G27" s="353"/>
      <c r="H27" s="353"/>
      <c r="I27" s="370"/>
      <c r="J27" s="68" t="str">
        <f>IF(AND('Mapa final'!$Y$11="Media",'Mapa final'!$AA$11="Leve"),CONCATENATE("R2C",'Mapa final'!$O$11),"")</f>
        <v/>
      </c>
      <c r="K27" s="69" t="str">
        <f>IF(AND('Mapa final'!$Y$12="Media",'Mapa final'!$AA$12="Leve"),CONCATENATE("R2C",'Mapa final'!$O$12),"")</f>
        <v/>
      </c>
      <c r="L27" s="69" t="str">
        <f>IF(AND('Mapa final'!$Y$13="Media",'Mapa final'!$AA$13="Leve"),CONCATENATE("R2C",'Mapa final'!$O$13),"")</f>
        <v/>
      </c>
      <c r="M27" s="69" t="str">
        <f>IF(AND('Mapa final'!$Y$14="Media",'Mapa final'!$AA$14="Leve"),CONCATENATE("R2C",'Mapa final'!$O$14),"")</f>
        <v/>
      </c>
      <c r="N27" s="69" t="str">
        <f>IF(AND('Mapa final'!$Y$15="Media",'Mapa final'!$AA$15="Leve"),CONCATENATE("R2C",'Mapa final'!$O$15),"")</f>
        <v/>
      </c>
      <c r="O27" s="70" t="str">
        <f>IF(AND('Mapa final'!$Y$16="Media",'Mapa final'!$AA$16="Leve"),CONCATENATE("R2C",'Mapa final'!$O$16),"")</f>
        <v/>
      </c>
      <c r="P27" s="68" t="str">
        <f>IF(AND('Mapa final'!$Y$11="Media",'Mapa final'!$AA$11="Menor"),CONCATENATE("R2C",'Mapa final'!$O$11),"")</f>
        <v/>
      </c>
      <c r="Q27" s="69" t="str">
        <f>IF(AND('Mapa final'!$Y$12="Media",'Mapa final'!$AA$12="Menor"),CONCATENATE("R2C",'Mapa final'!$O$12),"")</f>
        <v/>
      </c>
      <c r="R27" s="69" t="str">
        <f>IF(AND('Mapa final'!$Y$13="Media",'Mapa final'!$AA$13="Menor"),CONCATENATE("R2C",'Mapa final'!$O$13),"")</f>
        <v/>
      </c>
      <c r="S27" s="69" t="str">
        <f>IF(AND('Mapa final'!$Y$14="Media",'Mapa final'!$AA$14="Menor"),CONCATENATE("R2C",'Mapa final'!$O$14),"")</f>
        <v/>
      </c>
      <c r="T27" s="69" t="str">
        <f>IF(AND('Mapa final'!$Y$15="Media",'Mapa final'!$AA$15="Menor"),CONCATENATE("R2C",'Mapa final'!$O$15),"")</f>
        <v/>
      </c>
      <c r="U27" s="70" t="str">
        <f>IF(AND('Mapa final'!$Y$16="Media",'Mapa final'!$AA$16="Menor"),CONCATENATE("R2C",'Mapa final'!$O$16),"")</f>
        <v/>
      </c>
      <c r="V27" s="68" t="str">
        <f>IF(AND('Mapa final'!$Y$11="Media",'Mapa final'!$AA$11="Moderado"),CONCATENATE("R2C",'Mapa final'!$O$11),"")</f>
        <v/>
      </c>
      <c r="W27" s="69" t="str">
        <f>IF(AND('Mapa final'!$Y$12="Media",'Mapa final'!$AA$12="Moderado"),CONCATENATE("R2C",'Mapa final'!$O$12),"")</f>
        <v/>
      </c>
      <c r="X27" s="69" t="str">
        <f>IF(AND('Mapa final'!$Y$13="Media",'Mapa final'!$AA$13="Moderado"),CONCATENATE("R2C",'Mapa final'!$O$13),"")</f>
        <v/>
      </c>
      <c r="Y27" s="69" t="str">
        <f>IF(AND('Mapa final'!$Y$14="Media",'Mapa final'!$AA$14="Moderado"),CONCATENATE("R2C",'Mapa final'!$O$14),"")</f>
        <v/>
      </c>
      <c r="Z27" s="69" t="str">
        <f>IF(AND('Mapa final'!$Y$15="Media",'Mapa final'!$AA$15="Moderado"),CONCATENATE("R2C",'Mapa final'!$O$15),"")</f>
        <v/>
      </c>
      <c r="AA27" s="70" t="str">
        <f>IF(AND('Mapa final'!$Y$16="Media",'Mapa final'!$AA$16="Moderado"),CONCATENATE("R2C",'Mapa final'!$O$16),"")</f>
        <v/>
      </c>
      <c r="AB27" s="52" t="str">
        <f>IF(AND('Mapa final'!$Y$11="Media",'Mapa final'!$AA$11="Mayor"),CONCATENATE("R2C",'Mapa final'!$O$11),"")</f>
        <v/>
      </c>
      <c r="AC27" s="53" t="str">
        <f>IF(AND('Mapa final'!$Y$12="Media",'Mapa final'!$AA$12="Mayor"),CONCATENATE("R2C",'Mapa final'!$O$12),"")</f>
        <v/>
      </c>
      <c r="AD27" s="53" t="str">
        <f>IF(AND('Mapa final'!$Y$13="Media",'Mapa final'!$AA$13="Mayor"),CONCATENATE("R2C",'Mapa final'!$O$13),"")</f>
        <v/>
      </c>
      <c r="AE27" s="53" t="str">
        <f>IF(AND('Mapa final'!$Y$14="Media",'Mapa final'!$AA$14="Mayor"),CONCATENATE("R2C",'Mapa final'!$O$14),"")</f>
        <v/>
      </c>
      <c r="AF27" s="53" t="str">
        <f>IF(AND('Mapa final'!$Y$15="Media",'Mapa final'!$AA$15="Mayor"),CONCATENATE("R2C",'Mapa final'!$O$15),"")</f>
        <v/>
      </c>
      <c r="AG27" s="54" t="str">
        <f>IF(AND('Mapa final'!$Y$16="Media",'Mapa final'!$AA$16="Mayor"),CONCATENATE("R2C",'Mapa final'!$O$16),"")</f>
        <v/>
      </c>
      <c r="AH27" s="55" t="str">
        <f>IF(AND('Mapa final'!$Y$11="Media",'Mapa final'!$AA$11="Catastrófico"),CONCATENATE("R2C",'Mapa final'!$O$11),"")</f>
        <v/>
      </c>
      <c r="AI27" s="56" t="str">
        <f>IF(AND('Mapa final'!$Y$12="Media",'Mapa final'!$AA$12="Catastrófico"),CONCATENATE("R2C",'Mapa final'!$O$12),"")</f>
        <v/>
      </c>
      <c r="AJ27" s="56" t="str">
        <f>IF(AND('Mapa final'!$Y$13="Media",'Mapa final'!$AA$13="Catastrófico"),CONCATENATE("R2C",'Mapa final'!$O$13),"")</f>
        <v/>
      </c>
      <c r="AK27" s="56" t="str">
        <f>IF(AND('Mapa final'!$Y$14="Media",'Mapa final'!$AA$14="Catastrófico"),CONCATENATE("R2C",'Mapa final'!$O$14),"")</f>
        <v/>
      </c>
      <c r="AL27" s="56" t="str">
        <f>IF(AND('Mapa final'!$Y$15="Media",'Mapa final'!$AA$15="Catastrófico"),CONCATENATE("R2C",'Mapa final'!$O$15),"")</f>
        <v/>
      </c>
      <c r="AM27" s="57" t="str">
        <f>IF(AND('Mapa final'!$Y$16="Media",'Mapa final'!$AA$16="Catastrófico"),CONCATENATE("R2C",'Mapa final'!$O$16),"")</f>
        <v/>
      </c>
      <c r="AN27" s="84"/>
      <c r="AO27" s="384"/>
      <c r="AP27" s="385"/>
      <c r="AQ27" s="385"/>
      <c r="AR27" s="385"/>
      <c r="AS27" s="385"/>
      <c r="AT27" s="386"/>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45">
      <c r="A28" s="84"/>
      <c r="B28" s="253"/>
      <c r="C28" s="253"/>
      <c r="D28" s="254"/>
      <c r="E28" s="354"/>
      <c r="F28" s="355"/>
      <c r="G28" s="355"/>
      <c r="H28" s="355"/>
      <c r="I28" s="370"/>
      <c r="J28" s="68" t="str">
        <f>IF(AND('Mapa final'!$Y$17="Media",'Mapa final'!$AA$17="Leve"),CONCATENATE("R3C",'Mapa final'!$O$17),"")</f>
        <v/>
      </c>
      <c r="K28" s="69" t="str">
        <f>IF(AND('Mapa final'!$Y$18="Media",'Mapa final'!$AA$18="Leve"),CONCATENATE("R3C",'Mapa final'!$O$18),"")</f>
        <v/>
      </c>
      <c r="L28" s="69" t="str">
        <f>IF(AND('Mapa final'!$Y$19="Media",'Mapa final'!$AA$19="Leve"),CONCATENATE("R3C",'Mapa final'!$O$19),"")</f>
        <v/>
      </c>
      <c r="M28" s="69" t="str">
        <f>IF(AND('Mapa final'!$Y$20="Media",'Mapa final'!$AA$20="Leve"),CONCATENATE("R3C",'Mapa final'!$O$20),"")</f>
        <v/>
      </c>
      <c r="N28" s="69" t="str">
        <f>IF(AND('Mapa final'!$Y$21="Media",'Mapa final'!$AA$21="Leve"),CONCATENATE("R3C",'Mapa final'!$O$21),"")</f>
        <v/>
      </c>
      <c r="O28" s="70" t="str">
        <f>IF(AND('Mapa final'!$Y$22="Media",'Mapa final'!$AA$22="Leve"),CONCATENATE("R3C",'Mapa final'!$O$22),"")</f>
        <v/>
      </c>
      <c r="P28" s="68" t="str">
        <f>IF(AND('Mapa final'!$Y$17="Media",'Mapa final'!$AA$17="Menor"),CONCATENATE("R3C",'Mapa final'!$O$17),"")</f>
        <v/>
      </c>
      <c r="Q28" s="69" t="str">
        <f>IF(AND('Mapa final'!$Y$18="Media",'Mapa final'!$AA$18="Menor"),CONCATENATE("R3C",'Mapa final'!$O$18),"")</f>
        <v/>
      </c>
      <c r="R28" s="69" t="str">
        <f>IF(AND('Mapa final'!$Y$19="Media",'Mapa final'!$AA$19="Menor"),CONCATENATE("R3C",'Mapa final'!$O$19),"")</f>
        <v/>
      </c>
      <c r="S28" s="69" t="str">
        <f>IF(AND('Mapa final'!$Y$20="Media",'Mapa final'!$AA$20="Menor"),CONCATENATE("R3C",'Mapa final'!$O$20),"")</f>
        <v/>
      </c>
      <c r="T28" s="69" t="str">
        <f>IF(AND('Mapa final'!$Y$21="Media",'Mapa final'!$AA$21="Menor"),CONCATENATE("R3C",'Mapa final'!$O$21),"")</f>
        <v/>
      </c>
      <c r="U28" s="70" t="str">
        <f>IF(AND('Mapa final'!$Y$22="Media",'Mapa final'!$AA$22="Menor"),CONCATENATE("R3C",'Mapa final'!$O$22),"")</f>
        <v/>
      </c>
      <c r="V28" s="68" t="str">
        <f>IF(AND('Mapa final'!$Y$17="Media",'Mapa final'!$AA$17="Moderado"),CONCATENATE("R3C",'Mapa final'!$O$17),"")</f>
        <v/>
      </c>
      <c r="W28" s="69" t="str">
        <f>IF(AND('Mapa final'!$Y$18="Media",'Mapa final'!$AA$18="Moderado"),CONCATENATE("R3C",'Mapa final'!$O$18),"")</f>
        <v/>
      </c>
      <c r="X28" s="69" t="str">
        <f>IF(AND('Mapa final'!$Y$19="Media",'Mapa final'!$AA$19="Moderado"),CONCATENATE("R3C",'Mapa final'!$O$19),"")</f>
        <v/>
      </c>
      <c r="Y28" s="69" t="str">
        <f>IF(AND('Mapa final'!$Y$20="Media",'Mapa final'!$AA$20="Moderado"),CONCATENATE("R3C",'Mapa final'!$O$20),"")</f>
        <v/>
      </c>
      <c r="Z28" s="69" t="str">
        <f>IF(AND('Mapa final'!$Y$21="Media",'Mapa final'!$AA$21="Moderado"),CONCATENATE("R3C",'Mapa final'!$O$21),"")</f>
        <v/>
      </c>
      <c r="AA28" s="70" t="str">
        <f>IF(AND('Mapa final'!$Y$22="Media",'Mapa final'!$AA$22="Moderado"),CONCATENATE("R3C",'Mapa final'!$O$22),"")</f>
        <v/>
      </c>
      <c r="AB28" s="52" t="str">
        <f>IF(AND('Mapa final'!$Y$17="Media",'Mapa final'!$AA$17="Mayor"),CONCATENATE("R3C",'Mapa final'!$O$17),"")</f>
        <v/>
      </c>
      <c r="AC28" s="53" t="str">
        <f>IF(AND('Mapa final'!$Y$18="Media",'Mapa final'!$AA$18="Mayor"),CONCATENATE("R3C",'Mapa final'!$O$18),"")</f>
        <v/>
      </c>
      <c r="AD28" s="53" t="str">
        <f>IF(AND('Mapa final'!$Y$19="Media",'Mapa final'!$AA$19="Mayor"),CONCATENATE("R3C",'Mapa final'!$O$19),"")</f>
        <v/>
      </c>
      <c r="AE28" s="53" t="str">
        <f>IF(AND('Mapa final'!$Y$20="Media",'Mapa final'!$AA$20="Mayor"),CONCATENATE("R3C",'Mapa final'!$O$20),"")</f>
        <v/>
      </c>
      <c r="AF28" s="53" t="str">
        <f>IF(AND('Mapa final'!$Y$21="Media",'Mapa final'!$AA$21="Mayor"),CONCATENATE("R3C",'Mapa final'!$O$21),"")</f>
        <v/>
      </c>
      <c r="AG28" s="54" t="str">
        <f>IF(AND('Mapa final'!$Y$22="Media",'Mapa final'!$AA$22="Mayor"),CONCATENATE("R3C",'Mapa final'!$O$22),"")</f>
        <v/>
      </c>
      <c r="AH28" s="55" t="str">
        <f>IF(AND('Mapa final'!$Y$17="Media",'Mapa final'!$AA$17="Catastrófico"),CONCATENATE("R3C",'Mapa final'!$O$17),"")</f>
        <v/>
      </c>
      <c r="AI28" s="56" t="str">
        <f>IF(AND('Mapa final'!$Y$18="Media",'Mapa final'!$AA$18="Catastrófico"),CONCATENATE("R3C",'Mapa final'!$O$18),"")</f>
        <v/>
      </c>
      <c r="AJ28" s="56" t="str">
        <f>IF(AND('Mapa final'!$Y$19="Media",'Mapa final'!$AA$19="Catastrófico"),CONCATENATE("R3C",'Mapa final'!$O$19),"")</f>
        <v/>
      </c>
      <c r="AK28" s="56" t="str">
        <f>IF(AND('Mapa final'!$Y$20="Media",'Mapa final'!$AA$20="Catastrófico"),CONCATENATE("R3C",'Mapa final'!$O$20),"")</f>
        <v/>
      </c>
      <c r="AL28" s="56" t="str">
        <f>IF(AND('Mapa final'!$Y$21="Media",'Mapa final'!$AA$21="Catastrófico"),CONCATENATE("R3C",'Mapa final'!$O$21),"")</f>
        <v/>
      </c>
      <c r="AM28" s="57" t="str">
        <f>IF(AND('Mapa final'!$Y$22="Media",'Mapa final'!$AA$22="Catastrófico"),CONCATENATE("R3C",'Mapa final'!$O$22),"")</f>
        <v/>
      </c>
      <c r="AN28" s="84"/>
      <c r="AO28" s="384"/>
      <c r="AP28" s="385"/>
      <c r="AQ28" s="385"/>
      <c r="AR28" s="385"/>
      <c r="AS28" s="385"/>
      <c r="AT28" s="386"/>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45">
      <c r="A29" s="84"/>
      <c r="B29" s="253"/>
      <c r="C29" s="253"/>
      <c r="D29" s="254"/>
      <c r="E29" s="354"/>
      <c r="F29" s="355"/>
      <c r="G29" s="355"/>
      <c r="H29" s="355"/>
      <c r="I29" s="370"/>
      <c r="J29" s="68" t="str">
        <f>IF(AND('Mapa final'!$Y$23="Media",'Mapa final'!$AA$23="Leve"),CONCATENATE("R4C",'Mapa final'!$O$23),"")</f>
        <v/>
      </c>
      <c r="K29" s="69" t="str">
        <f>IF(AND('Mapa final'!$Y$24="Media",'Mapa final'!$AA$24="Leve"),CONCATENATE("R4C",'Mapa final'!$O$24),"")</f>
        <v/>
      </c>
      <c r="L29" s="69" t="str">
        <f>IF(AND('Mapa final'!$Y$25="Media",'Mapa final'!$AA$25="Leve"),CONCATENATE("R4C",'Mapa final'!$O$25),"")</f>
        <v/>
      </c>
      <c r="M29" s="69" t="str">
        <f>IF(AND('Mapa final'!$Y$26="Media",'Mapa final'!$AA$26="Leve"),CONCATENATE("R4C",'Mapa final'!$O$26),"")</f>
        <v/>
      </c>
      <c r="N29" s="69" t="str">
        <f>IF(AND('Mapa final'!$Y$27="Media",'Mapa final'!$AA$27="Leve"),CONCATENATE("R4C",'Mapa final'!$O$27),"")</f>
        <v/>
      </c>
      <c r="O29" s="70" t="str">
        <f>IF(AND('Mapa final'!$Y$28="Media",'Mapa final'!$AA$28="Leve"),CONCATENATE("R4C",'Mapa final'!$O$28),"")</f>
        <v/>
      </c>
      <c r="P29" s="68" t="str">
        <f>IF(AND('Mapa final'!$Y$23="Media",'Mapa final'!$AA$23="Menor"),CONCATENATE("R4C",'Mapa final'!$O$23),"")</f>
        <v/>
      </c>
      <c r="Q29" s="69" t="str">
        <f>IF(AND('Mapa final'!$Y$24="Media",'Mapa final'!$AA$24="Menor"),CONCATENATE("R4C",'Mapa final'!$O$24),"")</f>
        <v/>
      </c>
      <c r="R29" s="69" t="str">
        <f>IF(AND('Mapa final'!$Y$25="Media",'Mapa final'!$AA$25="Menor"),CONCATENATE("R4C",'Mapa final'!$O$25),"")</f>
        <v/>
      </c>
      <c r="S29" s="69" t="str">
        <f>IF(AND('Mapa final'!$Y$26="Media",'Mapa final'!$AA$26="Menor"),CONCATENATE("R4C",'Mapa final'!$O$26),"")</f>
        <v/>
      </c>
      <c r="T29" s="69" t="str">
        <f>IF(AND('Mapa final'!$Y$27="Media",'Mapa final'!$AA$27="Menor"),CONCATENATE("R4C",'Mapa final'!$O$27),"")</f>
        <v/>
      </c>
      <c r="U29" s="70" t="str">
        <f>IF(AND('Mapa final'!$Y$28="Media",'Mapa final'!$AA$28="Menor"),CONCATENATE("R4C",'Mapa final'!$O$28),"")</f>
        <v/>
      </c>
      <c r="V29" s="68" t="str">
        <f>IF(AND('Mapa final'!$Y$23="Media",'Mapa final'!$AA$23="Moderado"),CONCATENATE("R4C",'Mapa final'!$O$23),"")</f>
        <v/>
      </c>
      <c r="W29" s="69" t="str">
        <f>IF(AND('Mapa final'!$Y$24="Media",'Mapa final'!$AA$24="Moderado"),CONCATENATE("R4C",'Mapa final'!$O$24),"")</f>
        <v/>
      </c>
      <c r="X29" s="69" t="str">
        <f>IF(AND('Mapa final'!$Y$25="Media",'Mapa final'!$AA$25="Moderado"),CONCATENATE("R4C",'Mapa final'!$O$25),"")</f>
        <v/>
      </c>
      <c r="Y29" s="69" t="str">
        <f>IF(AND('Mapa final'!$Y$26="Media",'Mapa final'!$AA$26="Moderado"),CONCATENATE("R4C",'Mapa final'!$O$26),"")</f>
        <v/>
      </c>
      <c r="Z29" s="69" t="str">
        <f>IF(AND('Mapa final'!$Y$27="Media",'Mapa final'!$AA$27="Moderado"),CONCATENATE("R4C",'Mapa final'!$O$27),"")</f>
        <v/>
      </c>
      <c r="AA29" s="70" t="str">
        <f>IF(AND('Mapa final'!$Y$28="Media",'Mapa final'!$AA$28="Moderado"),CONCATENATE("R4C",'Mapa final'!$O$28),"")</f>
        <v/>
      </c>
      <c r="AB29" s="52" t="str">
        <f>IF(AND('Mapa final'!$Y$23="Media",'Mapa final'!$AA$23="Mayor"),CONCATENATE("R4C",'Mapa final'!$O$23),"")</f>
        <v/>
      </c>
      <c r="AC29" s="53" t="str">
        <f>IF(AND('Mapa final'!$Y$24="Media",'Mapa final'!$AA$24="Mayor"),CONCATENATE("R4C",'Mapa final'!$O$24),"")</f>
        <v/>
      </c>
      <c r="AD29" s="58" t="str">
        <f>IF(AND('Mapa final'!$Y$25="Media",'Mapa final'!$AA$25="Mayor"),CONCATENATE("R4C",'Mapa final'!$O$25),"")</f>
        <v/>
      </c>
      <c r="AE29" s="58" t="str">
        <f>IF(AND('Mapa final'!$Y$26="Media",'Mapa final'!$AA$26="Mayor"),CONCATENATE("R4C",'Mapa final'!$O$26),"")</f>
        <v/>
      </c>
      <c r="AF29" s="58" t="str">
        <f>IF(AND('Mapa final'!$Y$27="Media",'Mapa final'!$AA$27="Mayor"),CONCATENATE("R4C",'Mapa final'!$O$27),"")</f>
        <v/>
      </c>
      <c r="AG29" s="54" t="str">
        <f>IF(AND('Mapa final'!$Y$28="Media",'Mapa final'!$AA$28="Mayor"),CONCATENATE("R4C",'Mapa final'!$O$28),"")</f>
        <v/>
      </c>
      <c r="AH29" s="55" t="str">
        <f>IF(AND('Mapa final'!$Y$23="Media",'Mapa final'!$AA$23="Catastrófico"),CONCATENATE("R4C",'Mapa final'!$O$23),"")</f>
        <v/>
      </c>
      <c r="AI29" s="56" t="str">
        <f>IF(AND('Mapa final'!$Y$24="Media",'Mapa final'!$AA$24="Catastrófico"),CONCATENATE("R4C",'Mapa final'!$O$24),"")</f>
        <v/>
      </c>
      <c r="AJ29" s="56" t="str">
        <f>IF(AND('Mapa final'!$Y$25="Media",'Mapa final'!$AA$25="Catastrófico"),CONCATENATE("R4C",'Mapa final'!$O$25),"")</f>
        <v/>
      </c>
      <c r="AK29" s="56" t="str">
        <f>IF(AND('Mapa final'!$Y$26="Media",'Mapa final'!$AA$26="Catastrófico"),CONCATENATE("R4C",'Mapa final'!$O$26),"")</f>
        <v/>
      </c>
      <c r="AL29" s="56" t="str">
        <f>IF(AND('Mapa final'!$Y$27="Media",'Mapa final'!$AA$27="Catastrófico"),CONCATENATE("R4C",'Mapa final'!$O$27),"")</f>
        <v/>
      </c>
      <c r="AM29" s="57" t="str">
        <f>IF(AND('Mapa final'!$Y$28="Media",'Mapa final'!$AA$28="Catastrófico"),CONCATENATE("R4C",'Mapa final'!$O$28),"")</f>
        <v/>
      </c>
      <c r="AN29" s="84"/>
      <c r="AO29" s="384"/>
      <c r="AP29" s="385"/>
      <c r="AQ29" s="385"/>
      <c r="AR29" s="385"/>
      <c r="AS29" s="385"/>
      <c r="AT29" s="38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45">
      <c r="A30" s="84"/>
      <c r="B30" s="253"/>
      <c r="C30" s="253"/>
      <c r="D30" s="254"/>
      <c r="E30" s="354"/>
      <c r="F30" s="355"/>
      <c r="G30" s="355"/>
      <c r="H30" s="355"/>
      <c r="I30" s="370"/>
      <c r="J30" s="68" t="str">
        <f>IF(AND('Mapa final'!$Y$29="Media",'Mapa final'!$AA$29="Leve"),CONCATENATE("R5C",'Mapa final'!$O$29),"")</f>
        <v/>
      </c>
      <c r="K30" s="69" t="str">
        <f>IF(AND('Mapa final'!$Y$30="Media",'Mapa final'!$AA$30="Leve"),CONCATENATE("R5C",'Mapa final'!$O$30),"")</f>
        <v/>
      </c>
      <c r="L30" s="69" t="str">
        <f>IF(AND('Mapa final'!$Y$31="Media",'Mapa final'!$AA$31="Leve"),CONCATENATE("R5C",'Mapa final'!$O$31),"")</f>
        <v/>
      </c>
      <c r="M30" s="69" t="str">
        <f>IF(AND('Mapa final'!$Y$32="Media",'Mapa final'!$AA$32="Leve"),CONCATENATE("R5C",'Mapa final'!$O$32),"")</f>
        <v/>
      </c>
      <c r="N30" s="69" t="str">
        <f>IF(AND('Mapa final'!$Y$33="Media",'Mapa final'!$AA$33="Leve"),CONCATENATE("R5C",'Mapa final'!$O$33),"")</f>
        <v/>
      </c>
      <c r="O30" s="70" t="str">
        <f>IF(AND('Mapa final'!$Y$34="Media",'Mapa final'!$AA$34="Leve"),CONCATENATE("R5C",'Mapa final'!$O$34),"")</f>
        <v/>
      </c>
      <c r="P30" s="68" t="str">
        <f>IF(AND('Mapa final'!$Y$29="Media",'Mapa final'!$AA$29="Menor"),CONCATENATE("R5C",'Mapa final'!$O$29),"")</f>
        <v/>
      </c>
      <c r="Q30" s="69" t="str">
        <f>IF(AND('Mapa final'!$Y$30="Media",'Mapa final'!$AA$30="Menor"),CONCATENATE("R5C",'Mapa final'!$O$30),"")</f>
        <v/>
      </c>
      <c r="R30" s="69" t="str">
        <f>IF(AND('Mapa final'!$Y$31="Media",'Mapa final'!$AA$31="Menor"),CONCATENATE("R5C",'Mapa final'!$O$31),"")</f>
        <v/>
      </c>
      <c r="S30" s="69" t="str">
        <f>IF(AND('Mapa final'!$Y$32="Media",'Mapa final'!$AA$32="Menor"),CONCATENATE("R5C",'Mapa final'!$O$32),"")</f>
        <v/>
      </c>
      <c r="T30" s="69" t="str">
        <f>IF(AND('Mapa final'!$Y$33="Media",'Mapa final'!$AA$33="Menor"),CONCATENATE("R5C",'Mapa final'!$O$33),"")</f>
        <v/>
      </c>
      <c r="U30" s="70" t="str">
        <f>IF(AND('Mapa final'!$Y$34="Media",'Mapa final'!$AA$34="Menor"),CONCATENATE("R5C",'Mapa final'!$O$34),"")</f>
        <v/>
      </c>
      <c r="V30" s="68" t="str">
        <f>IF(AND('Mapa final'!$Y$29="Media",'Mapa final'!$AA$29="Moderado"),CONCATENATE("R5C",'Mapa final'!$O$29),"")</f>
        <v/>
      </c>
      <c r="W30" s="69" t="str">
        <f>IF(AND('Mapa final'!$Y$30="Media",'Mapa final'!$AA$30="Moderado"),CONCATENATE("R5C",'Mapa final'!$O$30),"")</f>
        <v/>
      </c>
      <c r="X30" s="69" t="str">
        <f>IF(AND('Mapa final'!$Y$31="Media",'Mapa final'!$AA$31="Moderado"),CONCATENATE("R5C",'Mapa final'!$O$31),"")</f>
        <v/>
      </c>
      <c r="Y30" s="69" t="str">
        <f>IF(AND('Mapa final'!$Y$32="Media",'Mapa final'!$AA$32="Moderado"),CONCATENATE("R5C",'Mapa final'!$O$32),"")</f>
        <v/>
      </c>
      <c r="Z30" s="69" t="str">
        <f>IF(AND('Mapa final'!$Y$33="Media",'Mapa final'!$AA$33="Moderado"),CONCATENATE("R5C",'Mapa final'!$O$33),"")</f>
        <v/>
      </c>
      <c r="AA30" s="70" t="str">
        <f>IF(AND('Mapa final'!$Y$34="Media",'Mapa final'!$AA$34="Moderado"),CONCATENATE("R5C",'Mapa final'!$O$34),"")</f>
        <v/>
      </c>
      <c r="AB30" s="52" t="str">
        <f>IF(AND('Mapa final'!$Y$29="Media",'Mapa final'!$AA$29="Mayor"),CONCATENATE("R5C",'Mapa final'!$O$29),"")</f>
        <v/>
      </c>
      <c r="AC30" s="53" t="str">
        <f>IF(AND('Mapa final'!$Y$30="Media",'Mapa final'!$AA$30="Mayor"),CONCATENATE("R5C",'Mapa final'!$O$30),"")</f>
        <v/>
      </c>
      <c r="AD30" s="58" t="str">
        <f>IF(AND('Mapa final'!$Y$31="Media",'Mapa final'!$AA$31="Mayor"),CONCATENATE("R5C",'Mapa final'!$O$31),"")</f>
        <v/>
      </c>
      <c r="AE30" s="58" t="str">
        <f>IF(AND('Mapa final'!$Y$32="Media",'Mapa final'!$AA$32="Mayor"),CONCATENATE("R5C",'Mapa final'!$O$32),"")</f>
        <v/>
      </c>
      <c r="AF30" s="58" t="str">
        <f>IF(AND('Mapa final'!$Y$33="Media",'Mapa final'!$AA$33="Mayor"),CONCATENATE("R5C",'Mapa final'!$O$33),"")</f>
        <v/>
      </c>
      <c r="AG30" s="54" t="str">
        <f>IF(AND('Mapa final'!$Y$34="Media",'Mapa final'!$AA$34="Mayor"),CONCATENATE("R5C",'Mapa final'!$O$34),"")</f>
        <v/>
      </c>
      <c r="AH30" s="55" t="str">
        <f>IF(AND('Mapa final'!$Y$29="Media",'Mapa final'!$AA$29="Catastrófico"),CONCATENATE("R5C",'Mapa final'!$O$29),"")</f>
        <v/>
      </c>
      <c r="AI30" s="56" t="str">
        <f>IF(AND('Mapa final'!$Y$30="Media",'Mapa final'!$AA$30="Catastrófico"),CONCATENATE("R5C",'Mapa final'!$O$30),"")</f>
        <v/>
      </c>
      <c r="AJ30" s="56" t="str">
        <f>IF(AND('Mapa final'!$Y$31="Media",'Mapa final'!$AA$31="Catastrófico"),CONCATENATE("R5C",'Mapa final'!$O$31),"")</f>
        <v/>
      </c>
      <c r="AK30" s="56" t="str">
        <f>IF(AND('Mapa final'!$Y$32="Media",'Mapa final'!$AA$32="Catastrófico"),CONCATENATE("R5C",'Mapa final'!$O$32),"")</f>
        <v/>
      </c>
      <c r="AL30" s="56" t="str">
        <f>IF(AND('Mapa final'!$Y$33="Media",'Mapa final'!$AA$33="Catastrófico"),CONCATENATE("R5C",'Mapa final'!$O$33),"")</f>
        <v/>
      </c>
      <c r="AM30" s="57" t="str">
        <f>IF(AND('Mapa final'!$Y$34="Media",'Mapa final'!$AA$34="Catastrófico"),CONCATENATE("R5C",'Mapa final'!$O$34),"")</f>
        <v/>
      </c>
      <c r="AN30" s="84"/>
      <c r="AO30" s="384"/>
      <c r="AP30" s="385"/>
      <c r="AQ30" s="385"/>
      <c r="AR30" s="385"/>
      <c r="AS30" s="385"/>
      <c r="AT30" s="38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45">
      <c r="A31" s="84"/>
      <c r="B31" s="253"/>
      <c r="C31" s="253"/>
      <c r="D31" s="254"/>
      <c r="E31" s="354"/>
      <c r="F31" s="355"/>
      <c r="G31" s="355"/>
      <c r="H31" s="355"/>
      <c r="I31" s="370"/>
      <c r="J31" s="68" t="str">
        <f>IF(AND('Mapa final'!$Y$35="Media",'Mapa final'!$AA$35="Leve"),CONCATENATE("R6C",'Mapa final'!$O$35),"")</f>
        <v/>
      </c>
      <c r="K31" s="69" t="str">
        <f>IF(AND('Mapa final'!$Y$36="Media",'Mapa final'!$AA$36="Leve"),CONCATENATE("R6C",'Mapa final'!$O$36),"")</f>
        <v/>
      </c>
      <c r="L31" s="69" t="str">
        <f>IF(AND('Mapa final'!$Y$37="Media",'Mapa final'!$AA$37="Leve"),CONCATENATE("R6C",'Mapa final'!$O$37),"")</f>
        <v/>
      </c>
      <c r="M31" s="69" t="str">
        <f>IF(AND('Mapa final'!$Y$38="Media",'Mapa final'!$AA$38="Leve"),CONCATENATE("R6C",'Mapa final'!$O$38),"")</f>
        <v/>
      </c>
      <c r="N31" s="69" t="str">
        <f>IF(AND('Mapa final'!$Y$39="Media",'Mapa final'!$AA$39="Leve"),CONCATENATE("R6C",'Mapa final'!$O$39),"")</f>
        <v/>
      </c>
      <c r="O31" s="70" t="str">
        <f>IF(AND('Mapa final'!$Y$40="Media",'Mapa final'!$AA$40="Leve"),CONCATENATE("R6C",'Mapa final'!$O$40),"")</f>
        <v/>
      </c>
      <c r="P31" s="68" t="str">
        <f>IF(AND('Mapa final'!$Y$35="Media",'Mapa final'!$AA$35="Menor"),CONCATENATE("R6C",'Mapa final'!$O$35),"")</f>
        <v/>
      </c>
      <c r="Q31" s="69" t="str">
        <f>IF(AND('Mapa final'!$Y$36="Media",'Mapa final'!$AA$36="Menor"),CONCATENATE("R6C",'Mapa final'!$O$36),"")</f>
        <v/>
      </c>
      <c r="R31" s="69" t="str">
        <f>IF(AND('Mapa final'!$Y$37="Media",'Mapa final'!$AA$37="Menor"),CONCATENATE("R6C",'Mapa final'!$O$37),"")</f>
        <v/>
      </c>
      <c r="S31" s="69" t="str">
        <f>IF(AND('Mapa final'!$Y$38="Media",'Mapa final'!$AA$38="Menor"),CONCATENATE("R6C",'Mapa final'!$O$38),"")</f>
        <v/>
      </c>
      <c r="T31" s="69" t="str">
        <f>IF(AND('Mapa final'!$Y$39="Media",'Mapa final'!$AA$39="Menor"),CONCATENATE("R6C",'Mapa final'!$O$39),"")</f>
        <v/>
      </c>
      <c r="U31" s="70" t="str">
        <f>IF(AND('Mapa final'!$Y$40="Media",'Mapa final'!$AA$40="Menor"),CONCATENATE("R6C",'Mapa final'!$O$40),"")</f>
        <v/>
      </c>
      <c r="V31" s="68" t="str">
        <f>IF(AND('Mapa final'!$Y$35="Media",'Mapa final'!$AA$35="Moderado"),CONCATENATE("R6C",'Mapa final'!$O$35),"")</f>
        <v/>
      </c>
      <c r="W31" s="69" t="str">
        <f>IF(AND('Mapa final'!$Y$36="Media",'Mapa final'!$AA$36="Moderado"),CONCATENATE("R6C",'Mapa final'!$O$36),"")</f>
        <v/>
      </c>
      <c r="X31" s="69" t="str">
        <f>IF(AND('Mapa final'!$Y$37="Media",'Mapa final'!$AA$37="Moderado"),CONCATENATE("R6C",'Mapa final'!$O$37),"")</f>
        <v/>
      </c>
      <c r="Y31" s="69" t="str">
        <f>IF(AND('Mapa final'!$Y$38="Media",'Mapa final'!$AA$38="Moderado"),CONCATENATE("R6C",'Mapa final'!$O$38),"")</f>
        <v/>
      </c>
      <c r="Z31" s="69" t="str">
        <f>IF(AND('Mapa final'!$Y$39="Media",'Mapa final'!$AA$39="Moderado"),CONCATENATE("R6C",'Mapa final'!$O$39),"")</f>
        <v/>
      </c>
      <c r="AA31" s="70" t="str">
        <f>IF(AND('Mapa final'!$Y$40="Media",'Mapa final'!$AA$40="Moderado"),CONCATENATE("R6C",'Mapa final'!$O$40),"")</f>
        <v/>
      </c>
      <c r="AB31" s="52" t="str">
        <f>IF(AND('Mapa final'!$Y$35="Media",'Mapa final'!$AA$35="Mayor"),CONCATENATE("R6C",'Mapa final'!$O$35),"")</f>
        <v/>
      </c>
      <c r="AC31" s="53" t="str">
        <f>IF(AND('Mapa final'!$Y$36="Media",'Mapa final'!$AA$36="Mayor"),CONCATENATE("R6C",'Mapa final'!$O$36),"")</f>
        <v/>
      </c>
      <c r="AD31" s="58" t="str">
        <f>IF(AND('Mapa final'!$Y$37="Media",'Mapa final'!$AA$37="Mayor"),CONCATENATE("R6C",'Mapa final'!$O$37),"")</f>
        <v/>
      </c>
      <c r="AE31" s="58" t="str">
        <f>IF(AND('Mapa final'!$Y$38="Media",'Mapa final'!$AA$38="Mayor"),CONCATENATE("R6C",'Mapa final'!$O$38),"")</f>
        <v/>
      </c>
      <c r="AF31" s="58" t="str">
        <f>IF(AND('Mapa final'!$Y$39="Media",'Mapa final'!$AA$39="Mayor"),CONCATENATE("R6C",'Mapa final'!$O$39),"")</f>
        <v/>
      </c>
      <c r="AG31" s="54" t="str">
        <f>IF(AND('Mapa final'!$Y$40="Media",'Mapa final'!$AA$40="Mayor"),CONCATENATE("R6C",'Mapa final'!$O$40),"")</f>
        <v/>
      </c>
      <c r="AH31" s="55" t="str">
        <f>IF(AND('Mapa final'!$Y$35="Media",'Mapa final'!$AA$35="Catastrófico"),CONCATENATE("R6C",'Mapa final'!$O$35),"")</f>
        <v/>
      </c>
      <c r="AI31" s="56" t="str">
        <f>IF(AND('Mapa final'!$Y$36="Media",'Mapa final'!$AA$36="Catastrófico"),CONCATENATE("R6C",'Mapa final'!$O$36),"")</f>
        <v/>
      </c>
      <c r="AJ31" s="56" t="str">
        <f>IF(AND('Mapa final'!$Y$37="Media",'Mapa final'!$AA$37="Catastrófico"),CONCATENATE("R6C",'Mapa final'!$O$37),"")</f>
        <v/>
      </c>
      <c r="AK31" s="56" t="str">
        <f>IF(AND('Mapa final'!$Y$38="Media",'Mapa final'!$AA$38="Catastrófico"),CONCATENATE("R6C",'Mapa final'!$O$38),"")</f>
        <v/>
      </c>
      <c r="AL31" s="56" t="str">
        <f>IF(AND('Mapa final'!$Y$39="Media",'Mapa final'!$AA$39="Catastrófico"),CONCATENATE("R6C",'Mapa final'!$O$39),"")</f>
        <v/>
      </c>
      <c r="AM31" s="57" t="str">
        <f>IF(AND('Mapa final'!$Y$40="Media",'Mapa final'!$AA$40="Catastrófico"),CONCATENATE("R6C",'Mapa final'!$O$40),"")</f>
        <v/>
      </c>
      <c r="AN31" s="84"/>
      <c r="AO31" s="384"/>
      <c r="AP31" s="385"/>
      <c r="AQ31" s="385"/>
      <c r="AR31" s="385"/>
      <c r="AS31" s="385"/>
      <c r="AT31" s="38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45">
      <c r="A32" s="84"/>
      <c r="B32" s="253"/>
      <c r="C32" s="253"/>
      <c r="D32" s="254"/>
      <c r="E32" s="354"/>
      <c r="F32" s="355"/>
      <c r="G32" s="355"/>
      <c r="H32" s="355"/>
      <c r="I32" s="370"/>
      <c r="J32" s="68" t="str">
        <f>IF(AND('Mapa final'!$Y$41="Media",'Mapa final'!$AA$41="Leve"),CONCATENATE("R7C",'Mapa final'!$O$41),"")</f>
        <v/>
      </c>
      <c r="K32" s="69" t="str">
        <f>IF(AND('Mapa final'!$Y$42="Media",'Mapa final'!$AA$42="Leve"),CONCATENATE("R7C",'Mapa final'!$O$42),"")</f>
        <v/>
      </c>
      <c r="L32" s="69" t="str">
        <f>IF(AND('Mapa final'!$Y$43="Media",'Mapa final'!$AA$43="Leve"),CONCATENATE("R7C",'Mapa final'!$O$43),"")</f>
        <v/>
      </c>
      <c r="M32" s="69" t="str">
        <f>IF(AND('Mapa final'!$Y$44="Media",'Mapa final'!$AA$44="Leve"),CONCATENATE("R7C",'Mapa final'!$O$44),"")</f>
        <v/>
      </c>
      <c r="N32" s="69" t="str">
        <f>IF(AND('Mapa final'!$Y$45="Media",'Mapa final'!$AA$45="Leve"),CONCATENATE("R7C",'Mapa final'!$O$45),"")</f>
        <v/>
      </c>
      <c r="O32" s="70" t="str">
        <f>IF(AND('Mapa final'!$Y$46="Media",'Mapa final'!$AA$46="Leve"),CONCATENATE("R7C",'Mapa final'!$O$46),"")</f>
        <v/>
      </c>
      <c r="P32" s="68" t="str">
        <f>IF(AND('Mapa final'!$Y$41="Media",'Mapa final'!$AA$41="Menor"),CONCATENATE("R7C",'Mapa final'!$O$41),"")</f>
        <v/>
      </c>
      <c r="Q32" s="69" t="str">
        <f>IF(AND('Mapa final'!$Y$42="Media",'Mapa final'!$AA$42="Menor"),CONCATENATE("R7C",'Mapa final'!$O$42),"")</f>
        <v/>
      </c>
      <c r="R32" s="69" t="str">
        <f>IF(AND('Mapa final'!$Y$43="Media",'Mapa final'!$AA$43="Menor"),CONCATENATE("R7C",'Mapa final'!$O$43),"")</f>
        <v/>
      </c>
      <c r="S32" s="69" t="str">
        <f>IF(AND('Mapa final'!$Y$44="Media",'Mapa final'!$AA$44="Menor"),CONCATENATE("R7C",'Mapa final'!$O$44),"")</f>
        <v/>
      </c>
      <c r="T32" s="69" t="str">
        <f>IF(AND('Mapa final'!$Y$45="Media",'Mapa final'!$AA$45="Menor"),CONCATENATE("R7C",'Mapa final'!$O$45),"")</f>
        <v/>
      </c>
      <c r="U32" s="70" t="str">
        <f>IF(AND('Mapa final'!$Y$46="Media",'Mapa final'!$AA$46="Menor"),CONCATENATE("R7C",'Mapa final'!$O$46),"")</f>
        <v/>
      </c>
      <c r="V32" s="68" t="str">
        <f>IF(AND('Mapa final'!$Y$41="Media",'Mapa final'!$AA$41="Moderado"),CONCATENATE("R7C",'Mapa final'!$O$41),"")</f>
        <v/>
      </c>
      <c r="W32" s="69" t="str">
        <f>IF(AND('Mapa final'!$Y$42="Media",'Mapa final'!$AA$42="Moderado"),CONCATENATE("R7C",'Mapa final'!$O$42),"")</f>
        <v/>
      </c>
      <c r="X32" s="69" t="str">
        <f>IF(AND('Mapa final'!$Y$43="Media",'Mapa final'!$AA$43="Moderado"),CONCATENATE("R7C",'Mapa final'!$O$43),"")</f>
        <v/>
      </c>
      <c r="Y32" s="69" t="str">
        <f>IF(AND('Mapa final'!$Y$44="Media",'Mapa final'!$AA$44="Moderado"),CONCATENATE("R7C",'Mapa final'!$O$44),"")</f>
        <v/>
      </c>
      <c r="Z32" s="69" t="str">
        <f>IF(AND('Mapa final'!$Y$45="Media",'Mapa final'!$AA$45="Moderado"),CONCATENATE("R7C",'Mapa final'!$O$45),"")</f>
        <v/>
      </c>
      <c r="AA32" s="70" t="str">
        <f>IF(AND('Mapa final'!$Y$46="Media",'Mapa final'!$AA$46="Moderado"),CONCATENATE("R7C",'Mapa final'!$O$46),"")</f>
        <v/>
      </c>
      <c r="AB32" s="52" t="str">
        <f>IF(AND('Mapa final'!$Y$41="Media",'Mapa final'!$AA$41="Mayor"),CONCATENATE("R7C",'Mapa final'!$O$41),"")</f>
        <v/>
      </c>
      <c r="AC32" s="53" t="str">
        <f>IF(AND('Mapa final'!$Y$42="Media",'Mapa final'!$AA$42="Mayor"),CONCATENATE("R7C",'Mapa final'!$O$42),"")</f>
        <v/>
      </c>
      <c r="AD32" s="58" t="str">
        <f>IF(AND('Mapa final'!$Y$43="Media",'Mapa final'!$AA$43="Mayor"),CONCATENATE("R7C",'Mapa final'!$O$43),"")</f>
        <v/>
      </c>
      <c r="AE32" s="58" t="str">
        <f>IF(AND('Mapa final'!$Y$44="Media",'Mapa final'!$AA$44="Mayor"),CONCATENATE("R7C",'Mapa final'!$O$44),"")</f>
        <v/>
      </c>
      <c r="AF32" s="58" t="str">
        <f>IF(AND('Mapa final'!$Y$45="Media",'Mapa final'!$AA$45="Mayor"),CONCATENATE("R7C",'Mapa final'!$O$45),"")</f>
        <v/>
      </c>
      <c r="AG32" s="54" t="str">
        <f>IF(AND('Mapa final'!$Y$46="Media",'Mapa final'!$AA$46="Mayor"),CONCATENATE("R7C",'Mapa final'!$O$46),"")</f>
        <v/>
      </c>
      <c r="AH32" s="55" t="str">
        <f>IF(AND('Mapa final'!$Y$41="Media",'Mapa final'!$AA$41="Catastrófico"),CONCATENATE("R7C",'Mapa final'!$O$41),"")</f>
        <v/>
      </c>
      <c r="AI32" s="56" t="str">
        <f>IF(AND('Mapa final'!$Y$42="Media",'Mapa final'!$AA$42="Catastrófico"),CONCATENATE("R7C",'Mapa final'!$O$42),"")</f>
        <v/>
      </c>
      <c r="AJ32" s="56" t="str">
        <f>IF(AND('Mapa final'!$Y$43="Media",'Mapa final'!$AA$43="Catastrófico"),CONCATENATE("R7C",'Mapa final'!$O$43),"")</f>
        <v/>
      </c>
      <c r="AK32" s="56" t="str">
        <f>IF(AND('Mapa final'!$Y$44="Media",'Mapa final'!$AA$44="Catastrófico"),CONCATENATE("R7C",'Mapa final'!$O$44),"")</f>
        <v/>
      </c>
      <c r="AL32" s="56" t="str">
        <f>IF(AND('Mapa final'!$Y$45="Media",'Mapa final'!$AA$45="Catastrófico"),CONCATENATE("R7C",'Mapa final'!$O$45),"")</f>
        <v/>
      </c>
      <c r="AM32" s="57" t="str">
        <f>IF(AND('Mapa final'!$Y$46="Media",'Mapa final'!$AA$46="Catastrófico"),CONCATENATE("R7C",'Mapa final'!$O$46),"")</f>
        <v/>
      </c>
      <c r="AN32" s="84"/>
      <c r="AO32" s="384"/>
      <c r="AP32" s="385"/>
      <c r="AQ32" s="385"/>
      <c r="AR32" s="385"/>
      <c r="AS32" s="385"/>
      <c r="AT32" s="38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45">
      <c r="A33" s="84"/>
      <c r="B33" s="253"/>
      <c r="C33" s="253"/>
      <c r="D33" s="254"/>
      <c r="E33" s="354"/>
      <c r="F33" s="355"/>
      <c r="G33" s="355"/>
      <c r="H33" s="355"/>
      <c r="I33" s="370"/>
      <c r="J33" s="68" t="str">
        <f>IF(AND('Mapa final'!$Y$47="Media",'Mapa final'!$AA$47="Leve"),CONCATENATE("R8C",'Mapa final'!$O$47),"")</f>
        <v/>
      </c>
      <c r="K33" s="69" t="str">
        <f>IF(AND('Mapa final'!$Y$48="Media",'Mapa final'!$AA$48="Leve"),CONCATENATE("R8C",'Mapa final'!$O$48),"")</f>
        <v/>
      </c>
      <c r="L33" s="69" t="str">
        <f>IF(AND('Mapa final'!$Y$49="Media",'Mapa final'!$AA$49="Leve"),CONCATENATE("R8C",'Mapa final'!$O$49),"")</f>
        <v/>
      </c>
      <c r="M33" s="69" t="str">
        <f>IF(AND('Mapa final'!$Y$50="Media",'Mapa final'!$AA$50="Leve"),CONCATENATE("R8C",'Mapa final'!$O$50),"")</f>
        <v/>
      </c>
      <c r="N33" s="69" t="str">
        <f>IF(AND('Mapa final'!$Y$51="Media",'Mapa final'!$AA$51="Leve"),CONCATENATE("R8C",'Mapa final'!$O$51),"")</f>
        <v/>
      </c>
      <c r="O33" s="70" t="str">
        <f>IF(AND('Mapa final'!$Y$52="Media",'Mapa final'!$AA$52="Leve"),CONCATENATE("R8C",'Mapa final'!$O$52),"")</f>
        <v/>
      </c>
      <c r="P33" s="68" t="str">
        <f>IF(AND('Mapa final'!$Y$47="Media",'Mapa final'!$AA$47="Menor"),CONCATENATE("R8C",'Mapa final'!$O$47),"")</f>
        <v/>
      </c>
      <c r="Q33" s="69" t="str">
        <f>IF(AND('Mapa final'!$Y$48="Media",'Mapa final'!$AA$48="Menor"),CONCATENATE("R8C",'Mapa final'!$O$48),"")</f>
        <v/>
      </c>
      <c r="R33" s="69" t="str">
        <f>IF(AND('Mapa final'!$Y$49="Media",'Mapa final'!$AA$49="Menor"),CONCATENATE("R8C",'Mapa final'!$O$49),"")</f>
        <v/>
      </c>
      <c r="S33" s="69" t="str">
        <f>IF(AND('Mapa final'!$Y$50="Media",'Mapa final'!$AA$50="Menor"),CONCATENATE("R8C",'Mapa final'!$O$50),"")</f>
        <v/>
      </c>
      <c r="T33" s="69" t="str">
        <f>IF(AND('Mapa final'!$Y$51="Media",'Mapa final'!$AA$51="Menor"),CONCATENATE("R8C",'Mapa final'!$O$51),"")</f>
        <v/>
      </c>
      <c r="U33" s="70" t="str">
        <f>IF(AND('Mapa final'!$Y$52="Media",'Mapa final'!$AA$52="Menor"),CONCATENATE("R8C",'Mapa final'!$O$52),"")</f>
        <v/>
      </c>
      <c r="V33" s="68" t="str">
        <f>IF(AND('Mapa final'!$Y$47="Media",'Mapa final'!$AA$47="Moderado"),CONCATENATE("R8C",'Mapa final'!$O$47),"")</f>
        <v/>
      </c>
      <c r="W33" s="69" t="str">
        <f>IF(AND('Mapa final'!$Y$48="Media",'Mapa final'!$AA$48="Moderado"),CONCATENATE("R8C",'Mapa final'!$O$48),"")</f>
        <v/>
      </c>
      <c r="X33" s="69" t="str">
        <f>IF(AND('Mapa final'!$Y$49="Media",'Mapa final'!$AA$49="Moderado"),CONCATENATE("R8C",'Mapa final'!$O$49),"")</f>
        <v/>
      </c>
      <c r="Y33" s="69" t="str">
        <f>IF(AND('Mapa final'!$Y$50="Media",'Mapa final'!$AA$50="Moderado"),CONCATENATE("R8C",'Mapa final'!$O$50),"")</f>
        <v/>
      </c>
      <c r="Z33" s="69" t="str">
        <f>IF(AND('Mapa final'!$Y$51="Media",'Mapa final'!$AA$51="Moderado"),CONCATENATE("R8C",'Mapa final'!$O$51),"")</f>
        <v/>
      </c>
      <c r="AA33" s="70" t="str">
        <f>IF(AND('Mapa final'!$Y$52="Media",'Mapa final'!$AA$52="Moderado"),CONCATENATE("R8C",'Mapa final'!$O$52),"")</f>
        <v/>
      </c>
      <c r="AB33" s="52" t="str">
        <f>IF(AND('Mapa final'!$Y$47="Media",'Mapa final'!$AA$47="Mayor"),CONCATENATE("R8C",'Mapa final'!$O$47),"")</f>
        <v/>
      </c>
      <c r="AC33" s="53" t="str">
        <f>IF(AND('Mapa final'!$Y$48="Media",'Mapa final'!$AA$48="Mayor"),CONCATENATE("R8C",'Mapa final'!$O$48),"")</f>
        <v/>
      </c>
      <c r="AD33" s="58" t="str">
        <f>IF(AND('Mapa final'!$Y$49="Media",'Mapa final'!$AA$49="Mayor"),CONCATENATE("R8C",'Mapa final'!$O$49),"")</f>
        <v/>
      </c>
      <c r="AE33" s="58" t="str">
        <f>IF(AND('Mapa final'!$Y$50="Media",'Mapa final'!$AA$50="Mayor"),CONCATENATE("R8C",'Mapa final'!$O$50),"")</f>
        <v/>
      </c>
      <c r="AF33" s="58" t="str">
        <f>IF(AND('Mapa final'!$Y$51="Media",'Mapa final'!$AA$51="Mayor"),CONCATENATE("R8C",'Mapa final'!$O$51),"")</f>
        <v/>
      </c>
      <c r="AG33" s="54" t="str">
        <f>IF(AND('Mapa final'!$Y$52="Media",'Mapa final'!$AA$52="Mayor"),CONCATENATE("R8C",'Mapa final'!$O$52),"")</f>
        <v/>
      </c>
      <c r="AH33" s="55" t="str">
        <f>IF(AND('Mapa final'!$Y$47="Media",'Mapa final'!$AA$47="Catastrófico"),CONCATENATE("R8C",'Mapa final'!$O$47),"")</f>
        <v/>
      </c>
      <c r="AI33" s="56" t="str">
        <f>IF(AND('Mapa final'!$Y$48="Media",'Mapa final'!$AA$48="Catastrófico"),CONCATENATE("R8C",'Mapa final'!$O$48),"")</f>
        <v/>
      </c>
      <c r="AJ33" s="56" t="str">
        <f>IF(AND('Mapa final'!$Y$49="Media",'Mapa final'!$AA$49="Catastrófico"),CONCATENATE("R8C",'Mapa final'!$O$49),"")</f>
        <v/>
      </c>
      <c r="AK33" s="56" t="str">
        <f>IF(AND('Mapa final'!$Y$50="Media",'Mapa final'!$AA$50="Catastrófico"),CONCATENATE("R8C",'Mapa final'!$O$50),"")</f>
        <v/>
      </c>
      <c r="AL33" s="56" t="str">
        <f>IF(AND('Mapa final'!$Y$51="Media",'Mapa final'!$AA$51="Catastrófico"),CONCATENATE("R8C",'Mapa final'!$O$51),"")</f>
        <v/>
      </c>
      <c r="AM33" s="57" t="str">
        <f>IF(AND('Mapa final'!$Y$52="Media",'Mapa final'!$AA$52="Catastrófico"),CONCATENATE("R8C",'Mapa final'!$O$52),"")</f>
        <v/>
      </c>
      <c r="AN33" s="84"/>
      <c r="AO33" s="384"/>
      <c r="AP33" s="385"/>
      <c r="AQ33" s="385"/>
      <c r="AR33" s="385"/>
      <c r="AS33" s="385"/>
      <c r="AT33" s="38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45">
      <c r="A34" s="84"/>
      <c r="B34" s="253"/>
      <c r="C34" s="253"/>
      <c r="D34" s="254"/>
      <c r="E34" s="354"/>
      <c r="F34" s="355"/>
      <c r="G34" s="355"/>
      <c r="H34" s="355"/>
      <c r="I34" s="370"/>
      <c r="J34" s="68" t="str">
        <f>IF(AND('Mapa final'!$Y$53="Media",'Mapa final'!$AA$53="Leve"),CONCATENATE("R9C",'Mapa final'!$O$53),"")</f>
        <v/>
      </c>
      <c r="K34" s="69" t="str">
        <f>IF(AND('Mapa final'!$Y$54="Media",'Mapa final'!$AA$54="Leve"),CONCATENATE("R9C",'Mapa final'!$O$54),"")</f>
        <v/>
      </c>
      <c r="L34" s="69" t="str">
        <f>IF(AND('Mapa final'!$Y$55="Media",'Mapa final'!$AA$55="Leve"),CONCATENATE("R9C",'Mapa final'!$O$55),"")</f>
        <v/>
      </c>
      <c r="M34" s="69" t="str">
        <f>IF(AND('Mapa final'!$Y$56="Media",'Mapa final'!$AA$56="Leve"),CONCATENATE("R9C",'Mapa final'!$O$56),"")</f>
        <v/>
      </c>
      <c r="N34" s="69" t="str">
        <f>IF(AND('Mapa final'!$Y$57="Media",'Mapa final'!$AA$57="Leve"),CONCATENATE("R9C",'Mapa final'!$O$57),"")</f>
        <v/>
      </c>
      <c r="O34" s="70" t="str">
        <f>IF(AND('Mapa final'!$Y$58="Media",'Mapa final'!$AA$58="Leve"),CONCATENATE("R9C",'Mapa final'!$O$58),"")</f>
        <v/>
      </c>
      <c r="P34" s="68" t="str">
        <f>IF(AND('Mapa final'!$Y$53="Media",'Mapa final'!$AA$53="Menor"),CONCATENATE("R9C",'Mapa final'!$O$53),"")</f>
        <v/>
      </c>
      <c r="Q34" s="69" t="str">
        <f>IF(AND('Mapa final'!$Y$54="Media",'Mapa final'!$AA$54="Menor"),CONCATENATE("R9C",'Mapa final'!$O$54),"")</f>
        <v/>
      </c>
      <c r="R34" s="69" t="str">
        <f>IF(AND('Mapa final'!$Y$55="Media",'Mapa final'!$AA$55="Menor"),CONCATENATE("R9C",'Mapa final'!$O$55),"")</f>
        <v/>
      </c>
      <c r="S34" s="69" t="str">
        <f>IF(AND('Mapa final'!$Y$56="Media",'Mapa final'!$AA$56="Menor"),CONCATENATE("R9C",'Mapa final'!$O$56),"")</f>
        <v/>
      </c>
      <c r="T34" s="69" t="str">
        <f>IF(AND('Mapa final'!$Y$57="Media",'Mapa final'!$AA$57="Menor"),CONCATENATE("R9C",'Mapa final'!$O$57),"")</f>
        <v/>
      </c>
      <c r="U34" s="70" t="str">
        <f>IF(AND('Mapa final'!$Y$58="Media",'Mapa final'!$AA$58="Menor"),CONCATENATE("R9C",'Mapa final'!$O$58),"")</f>
        <v/>
      </c>
      <c r="V34" s="68" t="str">
        <f>IF(AND('Mapa final'!$Y$53="Media",'Mapa final'!$AA$53="Moderado"),CONCATENATE("R9C",'Mapa final'!$O$53),"")</f>
        <v/>
      </c>
      <c r="W34" s="69" t="str">
        <f>IF(AND('Mapa final'!$Y$54="Media",'Mapa final'!$AA$54="Moderado"),CONCATENATE("R9C",'Mapa final'!$O$54),"")</f>
        <v/>
      </c>
      <c r="X34" s="69" t="str">
        <f>IF(AND('Mapa final'!$Y$55="Media",'Mapa final'!$AA$55="Moderado"),CONCATENATE("R9C",'Mapa final'!$O$55),"")</f>
        <v/>
      </c>
      <c r="Y34" s="69" t="str">
        <f>IF(AND('Mapa final'!$Y$56="Media",'Mapa final'!$AA$56="Moderado"),CONCATENATE("R9C",'Mapa final'!$O$56),"")</f>
        <v/>
      </c>
      <c r="Z34" s="69" t="str">
        <f>IF(AND('Mapa final'!$Y$57="Media",'Mapa final'!$AA$57="Moderado"),CONCATENATE("R9C",'Mapa final'!$O$57),"")</f>
        <v/>
      </c>
      <c r="AA34" s="70" t="str">
        <f>IF(AND('Mapa final'!$Y$58="Media",'Mapa final'!$AA$58="Moderado"),CONCATENATE("R9C",'Mapa final'!$O$58),"")</f>
        <v/>
      </c>
      <c r="AB34" s="52" t="str">
        <f>IF(AND('Mapa final'!$Y$53="Media",'Mapa final'!$AA$53="Mayor"),CONCATENATE("R9C",'Mapa final'!$O$53),"")</f>
        <v/>
      </c>
      <c r="AC34" s="53" t="str">
        <f>IF(AND('Mapa final'!$Y$54="Media",'Mapa final'!$AA$54="Mayor"),CONCATENATE("R9C",'Mapa final'!$O$54),"")</f>
        <v/>
      </c>
      <c r="AD34" s="58" t="str">
        <f>IF(AND('Mapa final'!$Y$55="Media",'Mapa final'!$AA$55="Mayor"),CONCATENATE("R9C",'Mapa final'!$O$55),"")</f>
        <v/>
      </c>
      <c r="AE34" s="58" t="str">
        <f>IF(AND('Mapa final'!$Y$56="Media",'Mapa final'!$AA$56="Mayor"),CONCATENATE("R9C",'Mapa final'!$O$56),"")</f>
        <v/>
      </c>
      <c r="AF34" s="58" t="str">
        <f>IF(AND('Mapa final'!$Y$57="Media",'Mapa final'!$AA$57="Mayor"),CONCATENATE("R9C",'Mapa final'!$O$57),"")</f>
        <v/>
      </c>
      <c r="AG34" s="54" t="str">
        <f>IF(AND('Mapa final'!$Y$58="Media",'Mapa final'!$AA$58="Mayor"),CONCATENATE("R9C",'Mapa final'!$O$58),"")</f>
        <v/>
      </c>
      <c r="AH34" s="55" t="str">
        <f>IF(AND('Mapa final'!$Y$53="Media",'Mapa final'!$AA$53="Catastrófico"),CONCATENATE("R9C",'Mapa final'!$O$53),"")</f>
        <v/>
      </c>
      <c r="AI34" s="56" t="str">
        <f>IF(AND('Mapa final'!$Y$54="Media",'Mapa final'!$AA$54="Catastrófico"),CONCATENATE("R9C",'Mapa final'!$O$54),"")</f>
        <v/>
      </c>
      <c r="AJ34" s="56" t="str">
        <f>IF(AND('Mapa final'!$Y$55="Media",'Mapa final'!$AA$55="Catastrófico"),CONCATENATE("R9C",'Mapa final'!$O$55),"")</f>
        <v/>
      </c>
      <c r="AK34" s="56" t="str">
        <f>IF(AND('Mapa final'!$Y$56="Media",'Mapa final'!$AA$56="Catastrófico"),CONCATENATE("R9C",'Mapa final'!$O$56),"")</f>
        <v/>
      </c>
      <c r="AL34" s="56" t="str">
        <f>IF(AND('Mapa final'!$Y$57="Media",'Mapa final'!$AA$57="Catastrófico"),CONCATENATE("R9C",'Mapa final'!$O$57),"")</f>
        <v/>
      </c>
      <c r="AM34" s="57" t="str">
        <f>IF(AND('Mapa final'!$Y$58="Media",'Mapa final'!$AA$58="Catastrófico"),CONCATENATE("R9C",'Mapa final'!$O$58),"")</f>
        <v/>
      </c>
      <c r="AN34" s="84"/>
      <c r="AO34" s="384"/>
      <c r="AP34" s="385"/>
      <c r="AQ34" s="385"/>
      <c r="AR34" s="385"/>
      <c r="AS34" s="385"/>
      <c r="AT34" s="38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5">
      <c r="A35" s="84"/>
      <c r="B35" s="253"/>
      <c r="C35" s="253"/>
      <c r="D35" s="254"/>
      <c r="E35" s="356"/>
      <c r="F35" s="357"/>
      <c r="G35" s="357"/>
      <c r="H35" s="357"/>
      <c r="I35" s="371"/>
      <c r="J35" s="68" t="str">
        <f>IF(AND('Mapa final'!$Y$59="Media",'Mapa final'!$AA$59="Leve"),CONCATENATE("R10C",'Mapa final'!$O$59),"")</f>
        <v/>
      </c>
      <c r="K35" s="69" t="str">
        <f>IF(AND('Mapa final'!$Y$60="Media",'Mapa final'!$AA$60="Leve"),CONCATENATE("R10C",'Mapa final'!$O$60),"")</f>
        <v/>
      </c>
      <c r="L35" s="69" t="str">
        <f>IF(AND('Mapa final'!$Y$61="Media",'Mapa final'!$AA$61="Leve"),CONCATENATE("R10C",'Mapa final'!$O$61),"")</f>
        <v/>
      </c>
      <c r="M35" s="69" t="str">
        <f>IF(AND('Mapa final'!$Y$62="Media",'Mapa final'!$AA$62="Leve"),CONCATENATE("R10C",'Mapa final'!$O$62),"")</f>
        <v/>
      </c>
      <c r="N35" s="69" t="str">
        <f>IF(AND('Mapa final'!$Y$63="Media",'Mapa final'!$AA$63="Leve"),CONCATENATE("R10C",'Mapa final'!$O$63),"")</f>
        <v/>
      </c>
      <c r="O35" s="70" t="str">
        <f>IF(AND('Mapa final'!$Y$64="Media",'Mapa final'!$AA$64="Leve"),CONCATENATE("R10C",'Mapa final'!$O$64),"")</f>
        <v/>
      </c>
      <c r="P35" s="68" t="str">
        <f>IF(AND('Mapa final'!$Y$59="Media",'Mapa final'!$AA$59="Menor"),CONCATENATE("R10C",'Mapa final'!$O$59),"")</f>
        <v/>
      </c>
      <c r="Q35" s="69" t="str">
        <f>IF(AND('Mapa final'!$Y$60="Media",'Mapa final'!$AA$60="Menor"),CONCATENATE("R10C",'Mapa final'!$O$60),"")</f>
        <v/>
      </c>
      <c r="R35" s="69" t="str">
        <f>IF(AND('Mapa final'!$Y$61="Media",'Mapa final'!$AA$61="Menor"),CONCATENATE("R10C",'Mapa final'!$O$61),"")</f>
        <v/>
      </c>
      <c r="S35" s="69" t="str">
        <f>IF(AND('Mapa final'!$Y$62="Media",'Mapa final'!$AA$62="Menor"),CONCATENATE("R10C",'Mapa final'!$O$62),"")</f>
        <v/>
      </c>
      <c r="T35" s="69" t="str">
        <f>IF(AND('Mapa final'!$Y$63="Media",'Mapa final'!$AA$63="Menor"),CONCATENATE("R10C",'Mapa final'!$O$63),"")</f>
        <v/>
      </c>
      <c r="U35" s="70" t="str">
        <f>IF(AND('Mapa final'!$Y$64="Media",'Mapa final'!$AA$64="Menor"),CONCATENATE("R10C",'Mapa final'!$O$64),"")</f>
        <v/>
      </c>
      <c r="V35" s="68" t="str">
        <f>IF(AND('Mapa final'!$Y$59="Media",'Mapa final'!$AA$59="Moderado"),CONCATENATE("R10C",'Mapa final'!$O$59),"")</f>
        <v/>
      </c>
      <c r="W35" s="69" t="str">
        <f>IF(AND('Mapa final'!$Y$60="Media",'Mapa final'!$AA$60="Moderado"),CONCATENATE("R10C",'Mapa final'!$O$60),"")</f>
        <v/>
      </c>
      <c r="X35" s="69" t="str">
        <f>IF(AND('Mapa final'!$Y$61="Media",'Mapa final'!$AA$61="Moderado"),CONCATENATE("R10C",'Mapa final'!$O$61),"")</f>
        <v/>
      </c>
      <c r="Y35" s="69" t="str">
        <f>IF(AND('Mapa final'!$Y$62="Media",'Mapa final'!$AA$62="Moderado"),CONCATENATE("R10C",'Mapa final'!$O$62),"")</f>
        <v/>
      </c>
      <c r="Z35" s="69" t="str">
        <f>IF(AND('Mapa final'!$Y$63="Media",'Mapa final'!$AA$63="Moderado"),CONCATENATE("R10C",'Mapa final'!$O$63),"")</f>
        <v/>
      </c>
      <c r="AA35" s="70" t="str">
        <f>IF(AND('Mapa final'!$Y$64="Media",'Mapa final'!$AA$64="Moderado"),CONCATENATE("R10C",'Mapa final'!$O$64),"")</f>
        <v/>
      </c>
      <c r="AB35" s="59" t="str">
        <f>IF(AND('Mapa final'!$Y$59="Media",'Mapa final'!$AA$59="Mayor"),CONCATENATE("R10C",'Mapa final'!$O$59),"")</f>
        <v/>
      </c>
      <c r="AC35" s="60" t="str">
        <f>IF(AND('Mapa final'!$Y$60="Media",'Mapa final'!$AA$60="Mayor"),CONCATENATE("R10C",'Mapa final'!$O$60),"")</f>
        <v/>
      </c>
      <c r="AD35" s="60" t="str">
        <f>IF(AND('Mapa final'!$Y$61="Media",'Mapa final'!$AA$61="Mayor"),CONCATENATE("R10C",'Mapa final'!$O$61),"")</f>
        <v/>
      </c>
      <c r="AE35" s="60" t="str">
        <f>IF(AND('Mapa final'!$Y$62="Media",'Mapa final'!$AA$62="Mayor"),CONCATENATE("R10C",'Mapa final'!$O$62),"")</f>
        <v/>
      </c>
      <c r="AF35" s="60" t="str">
        <f>IF(AND('Mapa final'!$Y$63="Media",'Mapa final'!$AA$63="Mayor"),CONCATENATE("R10C",'Mapa final'!$O$63),"")</f>
        <v/>
      </c>
      <c r="AG35" s="61" t="str">
        <f>IF(AND('Mapa final'!$Y$64="Media",'Mapa final'!$AA$64="Mayor"),CONCATENATE("R10C",'Mapa final'!$O$64),"")</f>
        <v/>
      </c>
      <c r="AH35" s="62" t="str">
        <f>IF(AND('Mapa final'!$Y$59="Media",'Mapa final'!$AA$59="Catastrófico"),CONCATENATE("R10C",'Mapa final'!$O$59),"")</f>
        <v/>
      </c>
      <c r="AI35" s="63" t="str">
        <f>IF(AND('Mapa final'!$Y$60="Media",'Mapa final'!$AA$60="Catastrófico"),CONCATENATE("R10C",'Mapa final'!$O$60),"")</f>
        <v/>
      </c>
      <c r="AJ35" s="63" t="str">
        <f>IF(AND('Mapa final'!$Y$61="Media",'Mapa final'!$AA$61="Catastrófico"),CONCATENATE("R10C",'Mapa final'!$O$61),"")</f>
        <v/>
      </c>
      <c r="AK35" s="63" t="str">
        <f>IF(AND('Mapa final'!$Y$62="Media",'Mapa final'!$AA$62="Catastrófico"),CONCATENATE("R10C",'Mapa final'!$O$62),"")</f>
        <v/>
      </c>
      <c r="AL35" s="63" t="str">
        <f>IF(AND('Mapa final'!$Y$63="Media",'Mapa final'!$AA$63="Catastrófico"),CONCATENATE("R10C",'Mapa final'!$O$63),"")</f>
        <v/>
      </c>
      <c r="AM35" s="64" t="str">
        <f>IF(AND('Mapa final'!$Y$64="Media",'Mapa final'!$AA$64="Catastrófico"),CONCATENATE("R10C",'Mapa final'!$O$64),"")</f>
        <v/>
      </c>
      <c r="AN35" s="84"/>
      <c r="AO35" s="387"/>
      <c r="AP35" s="388"/>
      <c r="AQ35" s="388"/>
      <c r="AR35" s="388"/>
      <c r="AS35" s="388"/>
      <c r="AT35" s="38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45">
      <c r="A36" s="84"/>
      <c r="B36" s="253"/>
      <c r="C36" s="253"/>
      <c r="D36" s="254"/>
      <c r="E36" s="350" t="s">
        <v>114</v>
      </c>
      <c r="F36" s="351"/>
      <c r="G36" s="351"/>
      <c r="H36" s="351"/>
      <c r="I36" s="351"/>
      <c r="J36" s="74" t="str">
        <f>IF(AND('Mapa final'!$Y$10="Baja",'Mapa final'!$AA$10="Leve"),CONCATENATE("R1C",'Mapa final'!$O$10),"")</f>
        <v/>
      </c>
      <c r="K36" s="75" t="e">
        <f>IF(AND('Mapa final'!#REF!="Baja",'Mapa final'!#REF!="Leve"),CONCATENATE("R1C",'Mapa final'!#REF!),"")</f>
        <v>#REF!</v>
      </c>
      <c r="L36" s="75" t="e">
        <f>IF(AND('Mapa final'!#REF!="Baja",'Mapa final'!#REF!="Leve"),CONCATENATE("R1C",'Mapa final'!#REF!),"")</f>
        <v>#REF!</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IF(AND('Mapa final'!$Y$10="Baja",'Mapa final'!$AA$10="Menor"),CONCATENATE("R1C",'Mapa final'!$O$10),"")</f>
        <v/>
      </c>
      <c r="Q36" s="66" t="e">
        <f>IF(AND('Mapa final'!#REF!="Baja",'Mapa final'!#REF!="Menor"),CONCATENATE("R1C",'Mapa final'!#REF!),"")</f>
        <v>#REF!</v>
      </c>
      <c r="R36" s="66" t="e">
        <f>IF(AND('Mapa final'!#REF!="Baja",'Mapa final'!#REF!="Menor"),CONCATENATE("R1C",'Mapa final'!#REF!),"")</f>
        <v>#REF!</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IF(AND('Mapa final'!$Y$10="Baja",'Mapa final'!$AA$10="Moderado"),CONCATENATE("R1C",'Mapa final'!$O$10),"")</f>
        <v/>
      </c>
      <c r="W36" s="66" t="e">
        <f>IF(AND('Mapa final'!#REF!="Baja",'Mapa final'!#REF!="Moderado"),CONCATENATE("R1C",'Mapa final'!#REF!),"")</f>
        <v>#REF!</v>
      </c>
      <c r="X36" s="66" t="e">
        <f>IF(AND('Mapa final'!#REF!="Baja",'Mapa final'!#REF!="Moderado"),CONCATENATE("R1C",'Mapa final'!#REF!),"")</f>
        <v>#REF!</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372" t="s">
        <v>82</v>
      </c>
      <c r="AP36" s="373"/>
      <c r="AQ36" s="373"/>
      <c r="AR36" s="373"/>
      <c r="AS36" s="373"/>
      <c r="AT36" s="37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45">
      <c r="A37" s="84"/>
      <c r="B37" s="253"/>
      <c r="C37" s="253"/>
      <c r="D37" s="254"/>
      <c r="E37" s="352"/>
      <c r="F37" s="353"/>
      <c r="G37" s="353"/>
      <c r="H37" s="353"/>
      <c r="I37" s="353"/>
      <c r="J37" s="77" t="str">
        <f>IF(AND('Mapa final'!$Y$11="Baja",'Mapa final'!$AA$11="Leve"),CONCATENATE("R2C",'Mapa final'!$O$11),"")</f>
        <v/>
      </c>
      <c r="K37" s="78" t="str">
        <f>IF(AND('Mapa final'!$Y$12="Baja",'Mapa final'!$AA$12="Leve"),CONCATENATE("R2C",'Mapa final'!$O$12),"")</f>
        <v/>
      </c>
      <c r="L37" s="78" t="str">
        <f>IF(AND('Mapa final'!$Y$13="Baja",'Mapa final'!$AA$13="Leve"),CONCATENATE("R2C",'Mapa final'!$O$13),"")</f>
        <v/>
      </c>
      <c r="M37" s="78" t="str">
        <f>IF(AND('Mapa final'!$Y$14="Baja",'Mapa final'!$AA$14="Leve"),CONCATENATE("R2C",'Mapa final'!$O$14),"")</f>
        <v/>
      </c>
      <c r="N37" s="78" t="str">
        <f>IF(AND('Mapa final'!$Y$15="Baja",'Mapa final'!$AA$15="Leve"),CONCATENATE("R2C",'Mapa final'!$O$15),"")</f>
        <v/>
      </c>
      <c r="O37" s="79" t="str">
        <f>IF(AND('Mapa final'!$Y$16="Baja",'Mapa final'!$AA$16="Leve"),CONCATENATE("R2C",'Mapa final'!$O$16),"")</f>
        <v/>
      </c>
      <c r="P37" s="68" t="str">
        <f>IF(AND('Mapa final'!$Y$11="Baja",'Mapa final'!$AA$11="Menor"),CONCATENATE("R2C",'Mapa final'!$O$11),"")</f>
        <v/>
      </c>
      <c r="Q37" s="69" t="str">
        <f>IF(AND('Mapa final'!$Y$12="Baja",'Mapa final'!$AA$12="Menor"),CONCATENATE("R2C",'Mapa final'!$O$12),"")</f>
        <v/>
      </c>
      <c r="R37" s="69" t="str">
        <f>IF(AND('Mapa final'!$Y$13="Baja",'Mapa final'!$AA$13="Menor"),CONCATENATE("R2C",'Mapa final'!$O$13),"")</f>
        <v/>
      </c>
      <c r="S37" s="69" t="str">
        <f>IF(AND('Mapa final'!$Y$14="Baja",'Mapa final'!$AA$14="Menor"),CONCATENATE("R2C",'Mapa final'!$O$14),"")</f>
        <v/>
      </c>
      <c r="T37" s="69" t="str">
        <f>IF(AND('Mapa final'!$Y$15="Baja",'Mapa final'!$AA$15="Menor"),CONCATENATE("R2C",'Mapa final'!$O$15),"")</f>
        <v/>
      </c>
      <c r="U37" s="70" t="str">
        <f>IF(AND('Mapa final'!$Y$16="Baja",'Mapa final'!$AA$16="Menor"),CONCATENATE("R2C",'Mapa final'!$O$16),"")</f>
        <v/>
      </c>
      <c r="V37" s="68" t="str">
        <f>IF(AND('Mapa final'!$Y$11="Baja",'Mapa final'!$AA$11="Moderado"),CONCATENATE("R2C",'Mapa final'!$O$11),"")</f>
        <v/>
      </c>
      <c r="W37" s="69" t="str">
        <f>IF(AND('Mapa final'!$Y$12="Baja",'Mapa final'!$AA$12="Moderado"),CONCATENATE("R2C",'Mapa final'!$O$12),"")</f>
        <v/>
      </c>
      <c r="X37" s="69" t="str">
        <f>IF(AND('Mapa final'!$Y$13="Baja",'Mapa final'!$AA$13="Moderado"),CONCATENATE("R2C",'Mapa final'!$O$13),"")</f>
        <v/>
      </c>
      <c r="Y37" s="69" t="str">
        <f>IF(AND('Mapa final'!$Y$14="Baja",'Mapa final'!$AA$14="Moderado"),CONCATENATE("R2C",'Mapa final'!$O$14),"")</f>
        <v/>
      </c>
      <c r="Z37" s="69" t="str">
        <f>IF(AND('Mapa final'!$Y$15="Baja",'Mapa final'!$AA$15="Moderado"),CONCATENATE("R2C",'Mapa final'!$O$15),"")</f>
        <v/>
      </c>
      <c r="AA37" s="70" t="str">
        <f>IF(AND('Mapa final'!$Y$16="Baja",'Mapa final'!$AA$16="Moderado"),CONCATENATE("R2C",'Mapa final'!$O$16),"")</f>
        <v/>
      </c>
      <c r="AB37" s="52" t="str">
        <f>IF(AND('Mapa final'!$Y$11="Baja",'Mapa final'!$AA$11="Mayor"),CONCATENATE("R2C",'Mapa final'!$O$11),"")</f>
        <v/>
      </c>
      <c r="AC37" s="53" t="str">
        <f>IF(AND('Mapa final'!$Y$12="Baja",'Mapa final'!$AA$12="Mayor"),CONCATENATE("R2C",'Mapa final'!$O$12),"")</f>
        <v/>
      </c>
      <c r="AD37" s="53" t="str">
        <f>IF(AND('Mapa final'!$Y$13="Baja",'Mapa final'!$AA$13="Mayor"),CONCATENATE("R2C",'Mapa final'!$O$13),"")</f>
        <v/>
      </c>
      <c r="AE37" s="53" t="str">
        <f>IF(AND('Mapa final'!$Y$14="Baja",'Mapa final'!$AA$14="Mayor"),CONCATENATE("R2C",'Mapa final'!$O$14),"")</f>
        <v/>
      </c>
      <c r="AF37" s="53" t="str">
        <f>IF(AND('Mapa final'!$Y$15="Baja",'Mapa final'!$AA$15="Mayor"),CONCATENATE("R2C",'Mapa final'!$O$15),"")</f>
        <v/>
      </c>
      <c r="AG37" s="54" t="str">
        <f>IF(AND('Mapa final'!$Y$16="Baja",'Mapa final'!$AA$16="Mayor"),CONCATENATE("R2C",'Mapa final'!$O$16),"")</f>
        <v/>
      </c>
      <c r="AH37" s="55" t="str">
        <f>IF(AND('Mapa final'!$Y$11="Baja",'Mapa final'!$AA$11="Catastrófico"),CONCATENATE("R2C",'Mapa final'!$O$11),"")</f>
        <v/>
      </c>
      <c r="AI37" s="56" t="str">
        <f>IF(AND('Mapa final'!$Y$12="Baja",'Mapa final'!$AA$12="Catastrófico"),CONCATENATE("R2C",'Mapa final'!$O$12),"")</f>
        <v/>
      </c>
      <c r="AJ37" s="56" t="str">
        <f>IF(AND('Mapa final'!$Y$13="Baja",'Mapa final'!$AA$13="Catastrófico"),CONCATENATE("R2C",'Mapa final'!$O$13),"")</f>
        <v/>
      </c>
      <c r="AK37" s="56" t="str">
        <f>IF(AND('Mapa final'!$Y$14="Baja",'Mapa final'!$AA$14="Catastrófico"),CONCATENATE("R2C",'Mapa final'!$O$14),"")</f>
        <v/>
      </c>
      <c r="AL37" s="56" t="str">
        <f>IF(AND('Mapa final'!$Y$15="Baja",'Mapa final'!$AA$15="Catastrófico"),CONCATENATE("R2C",'Mapa final'!$O$15),"")</f>
        <v/>
      </c>
      <c r="AM37" s="57" t="str">
        <f>IF(AND('Mapa final'!$Y$16="Baja",'Mapa final'!$AA$16="Catastrófico"),CONCATENATE("R2C",'Mapa final'!$O$16),"")</f>
        <v/>
      </c>
      <c r="AN37" s="84"/>
      <c r="AO37" s="375"/>
      <c r="AP37" s="376"/>
      <c r="AQ37" s="376"/>
      <c r="AR37" s="376"/>
      <c r="AS37" s="376"/>
      <c r="AT37" s="37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45">
      <c r="A38" s="84"/>
      <c r="B38" s="253"/>
      <c r="C38" s="253"/>
      <c r="D38" s="254"/>
      <c r="E38" s="354"/>
      <c r="F38" s="355"/>
      <c r="G38" s="355"/>
      <c r="H38" s="355"/>
      <c r="I38" s="353"/>
      <c r="J38" s="77" t="str">
        <f>IF(AND('Mapa final'!$Y$17="Baja",'Mapa final'!$AA$17="Leve"),CONCATENATE("R3C",'Mapa final'!$O$17),"")</f>
        <v/>
      </c>
      <c r="K38" s="78" t="str">
        <f>IF(AND('Mapa final'!$Y$18="Baja",'Mapa final'!$AA$18="Leve"),CONCATENATE("R3C",'Mapa final'!$O$18),"")</f>
        <v/>
      </c>
      <c r="L38" s="78" t="str">
        <f>IF(AND('Mapa final'!$Y$19="Baja",'Mapa final'!$AA$19="Leve"),CONCATENATE("R3C",'Mapa final'!$O$19),"")</f>
        <v/>
      </c>
      <c r="M38" s="78" t="str">
        <f>IF(AND('Mapa final'!$Y$20="Baja",'Mapa final'!$AA$20="Leve"),CONCATENATE("R3C",'Mapa final'!$O$20),"")</f>
        <v/>
      </c>
      <c r="N38" s="78" t="str">
        <f>IF(AND('Mapa final'!$Y$21="Baja",'Mapa final'!$AA$21="Leve"),CONCATENATE("R3C",'Mapa final'!$O$21),"")</f>
        <v/>
      </c>
      <c r="O38" s="79" t="str">
        <f>IF(AND('Mapa final'!$Y$22="Baja",'Mapa final'!$AA$22="Leve"),CONCATENATE("R3C",'Mapa final'!$O$22),"")</f>
        <v/>
      </c>
      <c r="P38" s="68" t="str">
        <f>IF(AND('Mapa final'!$Y$17="Baja",'Mapa final'!$AA$17="Menor"),CONCATENATE("R3C",'Mapa final'!$O$17),"")</f>
        <v/>
      </c>
      <c r="Q38" s="69" t="str">
        <f>IF(AND('Mapa final'!$Y$18="Baja",'Mapa final'!$AA$18="Menor"),CONCATENATE("R3C",'Mapa final'!$O$18),"")</f>
        <v/>
      </c>
      <c r="R38" s="69" t="str">
        <f>IF(AND('Mapa final'!$Y$19="Baja",'Mapa final'!$AA$19="Menor"),CONCATENATE("R3C",'Mapa final'!$O$19),"")</f>
        <v/>
      </c>
      <c r="S38" s="69" t="str">
        <f>IF(AND('Mapa final'!$Y$20="Baja",'Mapa final'!$AA$20="Menor"),CONCATENATE("R3C",'Mapa final'!$O$20),"")</f>
        <v/>
      </c>
      <c r="T38" s="69" t="str">
        <f>IF(AND('Mapa final'!$Y$21="Baja",'Mapa final'!$AA$21="Menor"),CONCATENATE("R3C",'Mapa final'!$O$21),"")</f>
        <v/>
      </c>
      <c r="U38" s="70" t="str">
        <f>IF(AND('Mapa final'!$Y$22="Baja",'Mapa final'!$AA$22="Menor"),CONCATENATE("R3C",'Mapa final'!$O$22),"")</f>
        <v/>
      </c>
      <c r="V38" s="68" t="str">
        <f>IF(AND('Mapa final'!$Y$17="Baja",'Mapa final'!$AA$17="Moderado"),CONCATENATE("R3C",'Mapa final'!$O$17),"")</f>
        <v/>
      </c>
      <c r="W38" s="69" t="str">
        <f>IF(AND('Mapa final'!$Y$18="Baja",'Mapa final'!$AA$18="Moderado"),CONCATENATE("R3C",'Mapa final'!$O$18),"")</f>
        <v/>
      </c>
      <c r="X38" s="69" t="str">
        <f>IF(AND('Mapa final'!$Y$19="Baja",'Mapa final'!$AA$19="Moderado"),CONCATENATE("R3C",'Mapa final'!$O$19),"")</f>
        <v/>
      </c>
      <c r="Y38" s="69" t="str">
        <f>IF(AND('Mapa final'!$Y$20="Baja",'Mapa final'!$AA$20="Moderado"),CONCATENATE("R3C",'Mapa final'!$O$20),"")</f>
        <v/>
      </c>
      <c r="Z38" s="69" t="str">
        <f>IF(AND('Mapa final'!$Y$21="Baja",'Mapa final'!$AA$21="Moderado"),CONCATENATE("R3C",'Mapa final'!$O$21),"")</f>
        <v/>
      </c>
      <c r="AA38" s="70" t="str">
        <f>IF(AND('Mapa final'!$Y$22="Baja",'Mapa final'!$AA$22="Moderado"),CONCATENATE("R3C",'Mapa final'!$O$22),"")</f>
        <v/>
      </c>
      <c r="AB38" s="52" t="str">
        <f>IF(AND('Mapa final'!$Y$17="Baja",'Mapa final'!$AA$17="Mayor"),CONCATENATE("R3C",'Mapa final'!$O$17),"")</f>
        <v/>
      </c>
      <c r="AC38" s="53" t="str">
        <f>IF(AND('Mapa final'!$Y$18="Baja",'Mapa final'!$AA$18="Mayor"),CONCATENATE("R3C",'Mapa final'!$O$18),"")</f>
        <v/>
      </c>
      <c r="AD38" s="53" t="str">
        <f>IF(AND('Mapa final'!$Y$19="Baja",'Mapa final'!$AA$19="Mayor"),CONCATENATE("R3C",'Mapa final'!$O$19),"")</f>
        <v/>
      </c>
      <c r="AE38" s="53" t="str">
        <f>IF(AND('Mapa final'!$Y$20="Baja",'Mapa final'!$AA$20="Mayor"),CONCATENATE("R3C",'Mapa final'!$O$20),"")</f>
        <v/>
      </c>
      <c r="AF38" s="53" t="str">
        <f>IF(AND('Mapa final'!$Y$21="Baja",'Mapa final'!$AA$21="Mayor"),CONCATENATE("R3C",'Mapa final'!$O$21),"")</f>
        <v/>
      </c>
      <c r="AG38" s="54" t="str">
        <f>IF(AND('Mapa final'!$Y$22="Baja",'Mapa final'!$AA$22="Mayor"),CONCATENATE("R3C",'Mapa final'!$O$22),"")</f>
        <v/>
      </c>
      <c r="AH38" s="55" t="str">
        <f>IF(AND('Mapa final'!$Y$17="Baja",'Mapa final'!$AA$17="Catastrófico"),CONCATENATE("R3C",'Mapa final'!$O$17),"")</f>
        <v/>
      </c>
      <c r="AI38" s="56" t="str">
        <f>IF(AND('Mapa final'!$Y$18="Baja",'Mapa final'!$AA$18="Catastrófico"),CONCATENATE("R3C",'Mapa final'!$O$18),"")</f>
        <v/>
      </c>
      <c r="AJ38" s="56" t="str">
        <f>IF(AND('Mapa final'!$Y$19="Baja",'Mapa final'!$AA$19="Catastrófico"),CONCATENATE("R3C",'Mapa final'!$O$19),"")</f>
        <v/>
      </c>
      <c r="AK38" s="56" t="str">
        <f>IF(AND('Mapa final'!$Y$20="Baja",'Mapa final'!$AA$20="Catastrófico"),CONCATENATE("R3C",'Mapa final'!$O$20),"")</f>
        <v/>
      </c>
      <c r="AL38" s="56" t="str">
        <f>IF(AND('Mapa final'!$Y$21="Baja",'Mapa final'!$AA$21="Catastrófico"),CONCATENATE("R3C",'Mapa final'!$O$21),"")</f>
        <v/>
      </c>
      <c r="AM38" s="57" t="str">
        <f>IF(AND('Mapa final'!$Y$22="Baja",'Mapa final'!$AA$22="Catastrófico"),CONCATENATE("R3C",'Mapa final'!$O$22),"")</f>
        <v/>
      </c>
      <c r="AN38" s="84"/>
      <c r="AO38" s="375"/>
      <c r="AP38" s="376"/>
      <c r="AQ38" s="376"/>
      <c r="AR38" s="376"/>
      <c r="AS38" s="376"/>
      <c r="AT38" s="377"/>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45">
      <c r="A39" s="84"/>
      <c r="B39" s="253"/>
      <c r="C39" s="253"/>
      <c r="D39" s="254"/>
      <c r="E39" s="354"/>
      <c r="F39" s="355"/>
      <c r="G39" s="355"/>
      <c r="H39" s="355"/>
      <c r="I39" s="353"/>
      <c r="J39" s="77" t="str">
        <f>IF(AND('Mapa final'!$Y$23="Baja",'Mapa final'!$AA$23="Leve"),CONCATENATE("R4C",'Mapa final'!$O$23),"")</f>
        <v/>
      </c>
      <c r="K39" s="78" t="str">
        <f>IF(AND('Mapa final'!$Y$24="Baja",'Mapa final'!$AA$24="Leve"),CONCATENATE("R4C",'Mapa final'!$O$24),"")</f>
        <v/>
      </c>
      <c r="L39" s="78" t="str">
        <f>IF(AND('Mapa final'!$Y$25="Baja",'Mapa final'!$AA$25="Leve"),CONCATENATE("R4C",'Mapa final'!$O$25),"")</f>
        <v/>
      </c>
      <c r="M39" s="78" t="str">
        <f>IF(AND('Mapa final'!$Y$26="Baja",'Mapa final'!$AA$26="Leve"),CONCATENATE("R4C",'Mapa final'!$O$26),"")</f>
        <v/>
      </c>
      <c r="N39" s="78" t="str">
        <f>IF(AND('Mapa final'!$Y$27="Baja",'Mapa final'!$AA$27="Leve"),CONCATENATE("R4C",'Mapa final'!$O$27),"")</f>
        <v/>
      </c>
      <c r="O39" s="79" t="str">
        <f>IF(AND('Mapa final'!$Y$28="Baja",'Mapa final'!$AA$28="Leve"),CONCATENATE("R4C",'Mapa final'!$O$28),"")</f>
        <v/>
      </c>
      <c r="P39" s="68" t="str">
        <f>IF(AND('Mapa final'!$Y$23="Baja",'Mapa final'!$AA$23="Menor"),CONCATENATE("R4C",'Mapa final'!$O$23),"")</f>
        <v/>
      </c>
      <c r="Q39" s="69" t="str">
        <f>IF(AND('Mapa final'!$Y$24="Baja",'Mapa final'!$AA$24="Menor"),CONCATENATE("R4C",'Mapa final'!$O$24),"")</f>
        <v/>
      </c>
      <c r="R39" s="69" t="str">
        <f>IF(AND('Mapa final'!$Y$25="Baja",'Mapa final'!$AA$25="Menor"),CONCATENATE("R4C",'Mapa final'!$O$25),"")</f>
        <v/>
      </c>
      <c r="S39" s="69" t="str">
        <f>IF(AND('Mapa final'!$Y$26="Baja",'Mapa final'!$AA$26="Menor"),CONCATENATE("R4C",'Mapa final'!$O$26),"")</f>
        <v/>
      </c>
      <c r="T39" s="69" t="str">
        <f>IF(AND('Mapa final'!$Y$27="Baja",'Mapa final'!$AA$27="Menor"),CONCATENATE("R4C",'Mapa final'!$O$27),"")</f>
        <v/>
      </c>
      <c r="U39" s="70" t="str">
        <f>IF(AND('Mapa final'!$Y$28="Baja",'Mapa final'!$AA$28="Menor"),CONCATENATE("R4C",'Mapa final'!$O$28),"")</f>
        <v/>
      </c>
      <c r="V39" s="68" t="str">
        <f>IF(AND('Mapa final'!$Y$23="Baja",'Mapa final'!$AA$23="Moderado"),CONCATENATE("R4C",'Mapa final'!$O$23),"")</f>
        <v/>
      </c>
      <c r="W39" s="69" t="str">
        <f>IF(AND('Mapa final'!$Y$24="Baja",'Mapa final'!$AA$24="Moderado"),CONCATENATE("R4C",'Mapa final'!$O$24),"")</f>
        <v/>
      </c>
      <c r="X39" s="69" t="str">
        <f>IF(AND('Mapa final'!$Y$25="Baja",'Mapa final'!$AA$25="Moderado"),CONCATENATE("R4C",'Mapa final'!$O$25),"")</f>
        <v/>
      </c>
      <c r="Y39" s="69" t="str">
        <f>IF(AND('Mapa final'!$Y$26="Baja",'Mapa final'!$AA$26="Moderado"),CONCATENATE("R4C",'Mapa final'!$O$26),"")</f>
        <v/>
      </c>
      <c r="Z39" s="69" t="str">
        <f>IF(AND('Mapa final'!$Y$27="Baja",'Mapa final'!$AA$27="Moderado"),CONCATENATE("R4C",'Mapa final'!$O$27),"")</f>
        <v/>
      </c>
      <c r="AA39" s="70" t="str">
        <f>IF(AND('Mapa final'!$Y$28="Baja",'Mapa final'!$AA$28="Moderado"),CONCATENATE("R4C",'Mapa final'!$O$28),"")</f>
        <v/>
      </c>
      <c r="AB39" s="52" t="str">
        <f>IF(AND('Mapa final'!$Y$23="Baja",'Mapa final'!$AA$23="Mayor"),CONCATENATE("R4C",'Mapa final'!$O$23),"")</f>
        <v/>
      </c>
      <c r="AC39" s="53" t="str">
        <f>IF(AND('Mapa final'!$Y$24="Baja",'Mapa final'!$AA$24="Mayor"),CONCATENATE("R4C",'Mapa final'!$O$24),"")</f>
        <v/>
      </c>
      <c r="AD39" s="53" t="str">
        <f>IF(AND('Mapa final'!$Y$25="Baja",'Mapa final'!$AA$25="Mayor"),CONCATENATE("R4C",'Mapa final'!$O$25),"")</f>
        <v/>
      </c>
      <c r="AE39" s="53" t="str">
        <f>IF(AND('Mapa final'!$Y$26="Baja",'Mapa final'!$AA$26="Mayor"),CONCATENATE("R4C",'Mapa final'!$O$26),"")</f>
        <v/>
      </c>
      <c r="AF39" s="53" t="str">
        <f>IF(AND('Mapa final'!$Y$27="Baja",'Mapa final'!$AA$27="Mayor"),CONCATENATE("R4C",'Mapa final'!$O$27),"")</f>
        <v/>
      </c>
      <c r="AG39" s="54" t="str">
        <f>IF(AND('Mapa final'!$Y$28="Baja",'Mapa final'!$AA$28="Mayor"),CONCATENATE("R4C",'Mapa final'!$O$28),"")</f>
        <v/>
      </c>
      <c r="AH39" s="55" t="str">
        <f>IF(AND('Mapa final'!$Y$23="Baja",'Mapa final'!$AA$23="Catastrófico"),CONCATENATE("R4C",'Mapa final'!$O$23),"")</f>
        <v/>
      </c>
      <c r="AI39" s="56" t="str">
        <f>IF(AND('Mapa final'!$Y$24="Baja",'Mapa final'!$AA$24="Catastrófico"),CONCATENATE("R4C",'Mapa final'!$O$24),"")</f>
        <v/>
      </c>
      <c r="AJ39" s="56" t="str">
        <f>IF(AND('Mapa final'!$Y$25="Baja",'Mapa final'!$AA$25="Catastrófico"),CONCATENATE("R4C",'Mapa final'!$O$25),"")</f>
        <v/>
      </c>
      <c r="AK39" s="56" t="str">
        <f>IF(AND('Mapa final'!$Y$26="Baja",'Mapa final'!$AA$26="Catastrófico"),CONCATENATE("R4C",'Mapa final'!$O$26),"")</f>
        <v/>
      </c>
      <c r="AL39" s="56" t="str">
        <f>IF(AND('Mapa final'!$Y$27="Baja",'Mapa final'!$AA$27="Catastrófico"),CONCATENATE("R4C",'Mapa final'!$O$27),"")</f>
        <v/>
      </c>
      <c r="AM39" s="57" t="str">
        <f>IF(AND('Mapa final'!$Y$28="Baja",'Mapa final'!$AA$28="Catastrófico"),CONCATENATE("R4C",'Mapa final'!$O$28),"")</f>
        <v/>
      </c>
      <c r="AN39" s="84"/>
      <c r="AO39" s="375"/>
      <c r="AP39" s="376"/>
      <c r="AQ39" s="376"/>
      <c r="AR39" s="376"/>
      <c r="AS39" s="376"/>
      <c r="AT39" s="377"/>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45">
      <c r="A40" s="84"/>
      <c r="B40" s="253"/>
      <c r="C40" s="253"/>
      <c r="D40" s="254"/>
      <c r="E40" s="354"/>
      <c r="F40" s="355"/>
      <c r="G40" s="355"/>
      <c r="H40" s="355"/>
      <c r="I40" s="353"/>
      <c r="J40" s="77" t="str">
        <f>IF(AND('Mapa final'!$Y$29="Baja",'Mapa final'!$AA$29="Leve"),CONCATENATE("R5C",'Mapa final'!$O$29),"")</f>
        <v/>
      </c>
      <c r="K40" s="78" t="str">
        <f>IF(AND('Mapa final'!$Y$30="Baja",'Mapa final'!$AA$30="Leve"),CONCATENATE("R5C",'Mapa final'!$O$30),"")</f>
        <v/>
      </c>
      <c r="L40" s="78" t="str">
        <f>IF(AND('Mapa final'!$Y$31="Baja",'Mapa final'!$AA$31="Leve"),CONCATENATE("R5C",'Mapa final'!$O$31),"")</f>
        <v/>
      </c>
      <c r="M40" s="78" t="str">
        <f>IF(AND('Mapa final'!$Y$32="Baja",'Mapa final'!$AA$32="Leve"),CONCATENATE("R5C",'Mapa final'!$O$32),"")</f>
        <v/>
      </c>
      <c r="N40" s="78" t="str">
        <f>IF(AND('Mapa final'!$Y$33="Baja",'Mapa final'!$AA$33="Leve"),CONCATENATE("R5C",'Mapa final'!$O$33),"")</f>
        <v/>
      </c>
      <c r="O40" s="79" t="str">
        <f>IF(AND('Mapa final'!$Y$34="Baja",'Mapa final'!$AA$34="Leve"),CONCATENATE("R5C",'Mapa final'!$O$34),"")</f>
        <v/>
      </c>
      <c r="P40" s="68" t="str">
        <f>IF(AND('Mapa final'!$Y$29="Baja",'Mapa final'!$AA$29="Menor"),CONCATENATE("R5C",'Mapa final'!$O$29),"")</f>
        <v/>
      </c>
      <c r="Q40" s="69" t="str">
        <f>IF(AND('Mapa final'!$Y$30="Baja",'Mapa final'!$AA$30="Menor"),CONCATENATE("R5C",'Mapa final'!$O$30),"")</f>
        <v/>
      </c>
      <c r="R40" s="69" t="str">
        <f>IF(AND('Mapa final'!$Y$31="Baja",'Mapa final'!$AA$31="Menor"),CONCATENATE("R5C",'Mapa final'!$O$31),"")</f>
        <v/>
      </c>
      <c r="S40" s="69" t="str">
        <f>IF(AND('Mapa final'!$Y$32="Baja",'Mapa final'!$AA$32="Menor"),CONCATENATE("R5C",'Mapa final'!$O$32),"")</f>
        <v/>
      </c>
      <c r="T40" s="69" t="str">
        <f>IF(AND('Mapa final'!$Y$33="Baja",'Mapa final'!$AA$33="Menor"),CONCATENATE("R5C",'Mapa final'!$O$33),"")</f>
        <v/>
      </c>
      <c r="U40" s="70" t="str">
        <f>IF(AND('Mapa final'!$Y$34="Baja",'Mapa final'!$AA$34="Menor"),CONCATENATE("R5C",'Mapa final'!$O$34),"")</f>
        <v/>
      </c>
      <c r="V40" s="68" t="str">
        <f>IF(AND('Mapa final'!$Y$29="Baja",'Mapa final'!$AA$29="Moderado"),CONCATENATE("R5C",'Mapa final'!$O$29),"")</f>
        <v/>
      </c>
      <c r="W40" s="69" t="str">
        <f>IF(AND('Mapa final'!$Y$30="Baja",'Mapa final'!$AA$30="Moderado"),CONCATENATE("R5C",'Mapa final'!$O$30),"")</f>
        <v/>
      </c>
      <c r="X40" s="69" t="str">
        <f>IF(AND('Mapa final'!$Y$31="Baja",'Mapa final'!$AA$31="Moderado"),CONCATENATE("R5C",'Mapa final'!$O$31),"")</f>
        <v/>
      </c>
      <c r="Y40" s="69" t="str">
        <f>IF(AND('Mapa final'!$Y$32="Baja",'Mapa final'!$AA$32="Moderado"),CONCATENATE("R5C",'Mapa final'!$O$32),"")</f>
        <v/>
      </c>
      <c r="Z40" s="69" t="str">
        <f>IF(AND('Mapa final'!$Y$33="Baja",'Mapa final'!$AA$33="Moderado"),CONCATENATE("R5C",'Mapa final'!$O$33),"")</f>
        <v/>
      </c>
      <c r="AA40" s="70" t="str">
        <f>IF(AND('Mapa final'!$Y$34="Baja",'Mapa final'!$AA$34="Moderado"),CONCATENATE("R5C",'Mapa final'!$O$34),"")</f>
        <v/>
      </c>
      <c r="AB40" s="52" t="str">
        <f>IF(AND('Mapa final'!$Y$29="Baja",'Mapa final'!$AA$29="Mayor"),CONCATENATE("R5C",'Mapa final'!$O$29),"")</f>
        <v/>
      </c>
      <c r="AC40" s="53" t="str">
        <f>IF(AND('Mapa final'!$Y$30="Baja",'Mapa final'!$AA$30="Mayor"),CONCATENATE("R5C",'Mapa final'!$O$30),"")</f>
        <v/>
      </c>
      <c r="AD40" s="58" t="str">
        <f>IF(AND('Mapa final'!$Y$31="Baja",'Mapa final'!$AA$31="Mayor"),CONCATENATE("R5C",'Mapa final'!$O$31),"")</f>
        <v/>
      </c>
      <c r="AE40" s="58" t="str">
        <f>IF(AND('Mapa final'!$Y$32="Baja",'Mapa final'!$AA$32="Mayor"),CONCATENATE("R5C",'Mapa final'!$O$32),"")</f>
        <v/>
      </c>
      <c r="AF40" s="58" t="str">
        <f>IF(AND('Mapa final'!$Y$33="Baja",'Mapa final'!$AA$33="Mayor"),CONCATENATE("R5C",'Mapa final'!$O$33),"")</f>
        <v/>
      </c>
      <c r="AG40" s="54" t="str">
        <f>IF(AND('Mapa final'!$Y$34="Baja",'Mapa final'!$AA$34="Mayor"),CONCATENATE("R5C",'Mapa final'!$O$34),"")</f>
        <v/>
      </c>
      <c r="AH40" s="55" t="str">
        <f>IF(AND('Mapa final'!$Y$29="Baja",'Mapa final'!$AA$29="Catastrófico"),CONCATENATE("R5C",'Mapa final'!$O$29),"")</f>
        <v/>
      </c>
      <c r="AI40" s="56" t="str">
        <f>IF(AND('Mapa final'!$Y$30="Baja",'Mapa final'!$AA$30="Catastrófico"),CONCATENATE("R5C",'Mapa final'!$O$30),"")</f>
        <v/>
      </c>
      <c r="AJ40" s="56" t="str">
        <f>IF(AND('Mapa final'!$Y$31="Baja",'Mapa final'!$AA$31="Catastrófico"),CONCATENATE("R5C",'Mapa final'!$O$31),"")</f>
        <v/>
      </c>
      <c r="AK40" s="56" t="str">
        <f>IF(AND('Mapa final'!$Y$32="Baja",'Mapa final'!$AA$32="Catastrófico"),CONCATENATE("R5C",'Mapa final'!$O$32),"")</f>
        <v/>
      </c>
      <c r="AL40" s="56" t="str">
        <f>IF(AND('Mapa final'!$Y$33="Baja",'Mapa final'!$AA$33="Catastrófico"),CONCATENATE("R5C",'Mapa final'!$O$33),"")</f>
        <v/>
      </c>
      <c r="AM40" s="57" t="str">
        <f>IF(AND('Mapa final'!$Y$34="Baja",'Mapa final'!$AA$34="Catastrófico"),CONCATENATE("R5C",'Mapa final'!$O$34),"")</f>
        <v/>
      </c>
      <c r="AN40" s="84"/>
      <c r="AO40" s="375"/>
      <c r="AP40" s="376"/>
      <c r="AQ40" s="376"/>
      <c r="AR40" s="376"/>
      <c r="AS40" s="376"/>
      <c r="AT40" s="377"/>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45">
      <c r="A41" s="84"/>
      <c r="B41" s="253"/>
      <c r="C41" s="253"/>
      <c r="D41" s="254"/>
      <c r="E41" s="354"/>
      <c r="F41" s="355"/>
      <c r="G41" s="355"/>
      <c r="H41" s="355"/>
      <c r="I41" s="353"/>
      <c r="J41" s="77" t="str">
        <f>IF(AND('Mapa final'!$Y$35="Baja",'Mapa final'!$AA$35="Leve"),CONCATENATE("R6C",'Mapa final'!$O$35),"")</f>
        <v/>
      </c>
      <c r="K41" s="78" t="str">
        <f>IF(AND('Mapa final'!$Y$36="Baja",'Mapa final'!$AA$36="Leve"),CONCATENATE("R6C",'Mapa final'!$O$36),"")</f>
        <v/>
      </c>
      <c r="L41" s="78" t="str">
        <f>IF(AND('Mapa final'!$Y$37="Baja",'Mapa final'!$AA$37="Leve"),CONCATENATE("R6C",'Mapa final'!$O$37),"")</f>
        <v/>
      </c>
      <c r="M41" s="78" t="str">
        <f>IF(AND('Mapa final'!$Y$38="Baja",'Mapa final'!$AA$38="Leve"),CONCATENATE("R6C",'Mapa final'!$O$38),"")</f>
        <v/>
      </c>
      <c r="N41" s="78" t="str">
        <f>IF(AND('Mapa final'!$Y$39="Baja",'Mapa final'!$AA$39="Leve"),CONCATENATE("R6C",'Mapa final'!$O$39),"")</f>
        <v/>
      </c>
      <c r="O41" s="79" t="str">
        <f>IF(AND('Mapa final'!$Y$40="Baja",'Mapa final'!$AA$40="Leve"),CONCATENATE("R6C",'Mapa final'!$O$40),"")</f>
        <v/>
      </c>
      <c r="P41" s="68" t="str">
        <f>IF(AND('Mapa final'!$Y$35="Baja",'Mapa final'!$AA$35="Menor"),CONCATENATE("R6C",'Mapa final'!$O$35),"")</f>
        <v/>
      </c>
      <c r="Q41" s="69" t="str">
        <f>IF(AND('Mapa final'!$Y$36="Baja",'Mapa final'!$AA$36="Menor"),CONCATENATE("R6C",'Mapa final'!$O$36),"")</f>
        <v/>
      </c>
      <c r="R41" s="69" t="str">
        <f>IF(AND('Mapa final'!$Y$37="Baja",'Mapa final'!$AA$37="Menor"),CONCATENATE("R6C",'Mapa final'!$O$37),"")</f>
        <v/>
      </c>
      <c r="S41" s="69" t="str">
        <f>IF(AND('Mapa final'!$Y$38="Baja",'Mapa final'!$AA$38="Menor"),CONCATENATE("R6C",'Mapa final'!$O$38),"")</f>
        <v/>
      </c>
      <c r="T41" s="69" t="str">
        <f>IF(AND('Mapa final'!$Y$39="Baja",'Mapa final'!$AA$39="Menor"),CONCATENATE("R6C",'Mapa final'!$O$39),"")</f>
        <v/>
      </c>
      <c r="U41" s="70" t="str">
        <f>IF(AND('Mapa final'!$Y$40="Baja",'Mapa final'!$AA$40="Menor"),CONCATENATE("R6C",'Mapa final'!$O$40),"")</f>
        <v/>
      </c>
      <c r="V41" s="68" t="str">
        <f>IF(AND('Mapa final'!$Y$35="Baja",'Mapa final'!$AA$35="Moderado"),CONCATENATE("R6C",'Mapa final'!$O$35),"")</f>
        <v/>
      </c>
      <c r="W41" s="69" t="str">
        <f>IF(AND('Mapa final'!$Y$36="Baja",'Mapa final'!$AA$36="Moderado"),CONCATENATE("R6C",'Mapa final'!$O$36),"")</f>
        <v/>
      </c>
      <c r="X41" s="69" t="str">
        <f>IF(AND('Mapa final'!$Y$37="Baja",'Mapa final'!$AA$37="Moderado"),CONCATENATE("R6C",'Mapa final'!$O$37),"")</f>
        <v/>
      </c>
      <c r="Y41" s="69" t="str">
        <f>IF(AND('Mapa final'!$Y$38="Baja",'Mapa final'!$AA$38="Moderado"),CONCATENATE("R6C",'Mapa final'!$O$38),"")</f>
        <v/>
      </c>
      <c r="Z41" s="69" t="str">
        <f>IF(AND('Mapa final'!$Y$39="Baja",'Mapa final'!$AA$39="Moderado"),CONCATENATE("R6C",'Mapa final'!$O$39),"")</f>
        <v/>
      </c>
      <c r="AA41" s="70" t="str">
        <f>IF(AND('Mapa final'!$Y$40="Baja",'Mapa final'!$AA$40="Moderado"),CONCATENATE("R6C",'Mapa final'!$O$40),"")</f>
        <v/>
      </c>
      <c r="AB41" s="52" t="str">
        <f>IF(AND('Mapa final'!$Y$35="Baja",'Mapa final'!$AA$35="Mayor"),CONCATENATE("R6C",'Mapa final'!$O$35),"")</f>
        <v/>
      </c>
      <c r="AC41" s="53" t="str">
        <f>IF(AND('Mapa final'!$Y$36="Baja",'Mapa final'!$AA$36="Mayor"),CONCATENATE("R6C",'Mapa final'!$O$36),"")</f>
        <v/>
      </c>
      <c r="AD41" s="58" t="str">
        <f>IF(AND('Mapa final'!$Y$37="Baja",'Mapa final'!$AA$37="Mayor"),CONCATENATE("R6C",'Mapa final'!$O$37),"")</f>
        <v/>
      </c>
      <c r="AE41" s="58" t="str">
        <f>IF(AND('Mapa final'!$Y$38="Baja",'Mapa final'!$AA$38="Mayor"),CONCATENATE("R6C",'Mapa final'!$O$38),"")</f>
        <v/>
      </c>
      <c r="AF41" s="58" t="str">
        <f>IF(AND('Mapa final'!$Y$39="Baja",'Mapa final'!$AA$39="Mayor"),CONCATENATE("R6C",'Mapa final'!$O$39),"")</f>
        <v/>
      </c>
      <c r="AG41" s="54" t="str">
        <f>IF(AND('Mapa final'!$Y$40="Baja",'Mapa final'!$AA$40="Mayor"),CONCATENATE("R6C",'Mapa final'!$O$40),"")</f>
        <v/>
      </c>
      <c r="AH41" s="55" t="str">
        <f>IF(AND('Mapa final'!$Y$35="Baja",'Mapa final'!$AA$35="Catastrófico"),CONCATENATE("R6C",'Mapa final'!$O$35),"")</f>
        <v/>
      </c>
      <c r="AI41" s="56" t="str">
        <f>IF(AND('Mapa final'!$Y$36="Baja",'Mapa final'!$AA$36="Catastrófico"),CONCATENATE("R6C",'Mapa final'!$O$36),"")</f>
        <v/>
      </c>
      <c r="AJ41" s="56" t="str">
        <f>IF(AND('Mapa final'!$Y$37="Baja",'Mapa final'!$AA$37="Catastrófico"),CONCATENATE("R6C",'Mapa final'!$O$37),"")</f>
        <v/>
      </c>
      <c r="AK41" s="56" t="str">
        <f>IF(AND('Mapa final'!$Y$38="Baja",'Mapa final'!$AA$38="Catastrófico"),CONCATENATE("R6C",'Mapa final'!$O$38),"")</f>
        <v/>
      </c>
      <c r="AL41" s="56" t="str">
        <f>IF(AND('Mapa final'!$Y$39="Baja",'Mapa final'!$AA$39="Catastrófico"),CONCATENATE("R6C",'Mapa final'!$O$39),"")</f>
        <v/>
      </c>
      <c r="AM41" s="57" t="str">
        <f>IF(AND('Mapa final'!$Y$40="Baja",'Mapa final'!$AA$40="Catastrófico"),CONCATENATE("R6C",'Mapa final'!$O$40),"")</f>
        <v/>
      </c>
      <c r="AN41" s="84"/>
      <c r="AO41" s="375"/>
      <c r="AP41" s="376"/>
      <c r="AQ41" s="376"/>
      <c r="AR41" s="376"/>
      <c r="AS41" s="376"/>
      <c r="AT41" s="377"/>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45">
      <c r="A42" s="84"/>
      <c r="B42" s="253"/>
      <c r="C42" s="253"/>
      <c r="D42" s="254"/>
      <c r="E42" s="354"/>
      <c r="F42" s="355"/>
      <c r="G42" s="355"/>
      <c r="H42" s="355"/>
      <c r="I42" s="353"/>
      <c r="J42" s="77" t="str">
        <f>IF(AND('Mapa final'!$Y$41="Baja",'Mapa final'!$AA$41="Leve"),CONCATENATE("R7C",'Mapa final'!$O$41),"")</f>
        <v/>
      </c>
      <c r="K42" s="78" t="str">
        <f>IF(AND('Mapa final'!$Y$42="Baja",'Mapa final'!$AA$42="Leve"),CONCATENATE("R7C",'Mapa final'!$O$42),"")</f>
        <v/>
      </c>
      <c r="L42" s="78" t="str">
        <f>IF(AND('Mapa final'!$Y$43="Baja",'Mapa final'!$AA$43="Leve"),CONCATENATE("R7C",'Mapa final'!$O$43),"")</f>
        <v/>
      </c>
      <c r="M42" s="78" t="str">
        <f>IF(AND('Mapa final'!$Y$44="Baja",'Mapa final'!$AA$44="Leve"),CONCATENATE("R7C",'Mapa final'!$O$44),"")</f>
        <v/>
      </c>
      <c r="N42" s="78" t="str">
        <f>IF(AND('Mapa final'!$Y$45="Baja",'Mapa final'!$AA$45="Leve"),CONCATENATE("R7C",'Mapa final'!$O$45),"")</f>
        <v/>
      </c>
      <c r="O42" s="79" t="str">
        <f>IF(AND('Mapa final'!$Y$46="Baja",'Mapa final'!$AA$46="Leve"),CONCATENATE("R7C",'Mapa final'!$O$46),"")</f>
        <v/>
      </c>
      <c r="P42" s="68" t="str">
        <f>IF(AND('Mapa final'!$Y$41="Baja",'Mapa final'!$AA$41="Menor"),CONCATENATE("R7C",'Mapa final'!$O$41),"")</f>
        <v/>
      </c>
      <c r="Q42" s="69" t="str">
        <f>IF(AND('Mapa final'!$Y$42="Baja",'Mapa final'!$AA$42="Menor"),CONCATENATE("R7C",'Mapa final'!$O$42),"")</f>
        <v/>
      </c>
      <c r="R42" s="69" t="str">
        <f>IF(AND('Mapa final'!$Y$43="Baja",'Mapa final'!$AA$43="Menor"),CONCATENATE("R7C",'Mapa final'!$O$43),"")</f>
        <v/>
      </c>
      <c r="S42" s="69" t="str">
        <f>IF(AND('Mapa final'!$Y$44="Baja",'Mapa final'!$AA$44="Menor"),CONCATENATE("R7C",'Mapa final'!$O$44),"")</f>
        <v/>
      </c>
      <c r="T42" s="69" t="str">
        <f>IF(AND('Mapa final'!$Y$45="Baja",'Mapa final'!$AA$45="Menor"),CONCATENATE("R7C",'Mapa final'!$O$45),"")</f>
        <v/>
      </c>
      <c r="U42" s="70" t="str">
        <f>IF(AND('Mapa final'!$Y$46="Baja",'Mapa final'!$AA$46="Menor"),CONCATENATE("R7C",'Mapa final'!$O$46),"")</f>
        <v/>
      </c>
      <c r="V42" s="68" t="str">
        <f>IF(AND('Mapa final'!$Y$41="Baja",'Mapa final'!$AA$41="Moderado"),CONCATENATE("R7C",'Mapa final'!$O$41),"")</f>
        <v/>
      </c>
      <c r="W42" s="69" t="str">
        <f>IF(AND('Mapa final'!$Y$42="Baja",'Mapa final'!$AA$42="Moderado"),CONCATENATE("R7C",'Mapa final'!$O$42),"")</f>
        <v/>
      </c>
      <c r="X42" s="69" t="str">
        <f>IF(AND('Mapa final'!$Y$43="Baja",'Mapa final'!$AA$43="Moderado"),CONCATENATE("R7C",'Mapa final'!$O$43),"")</f>
        <v/>
      </c>
      <c r="Y42" s="69" t="str">
        <f>IF(AND('Mapa final'!$Y$44="Baja",'Mapa final'!$AA$44="Moderado"),CONCATENATE("R7C",'Mapa final'!$O$44),"")</f>
        <v/>
      </c>
      <c r="Z42" s="69" t="str">
        <f>IF(AND('Mapa final'!$Y$45="Baja",'Mapa final'!$AA$45="Moderado"),CONCATENATE("R7C",'Mapa final'!$O$45),"")</f>
        <v/>
      </c>
      <c r="AA42" s="70" t="str">
        <f>IF(AND('Mapa final'!$Y$46="Baja",'Mapa final'!$AA$46="Moderado"),CONCATENATE("R7C",'Mapa final'!$O$46),"")</f>
        <v/>
      </c>
      <c r="AB42" s="52" t="str">
        <f>IF(AND('Mapa final'!$Y$41="Baja",'Mapa final'!$AA$41="Mayor"),CONCATENATE("R7C",'Mapa final'!$O$41),"")</f>
        <v/>
      </c>
      <c r="AC42" s="53" t="str">
        <f>IF(AND('Mapa final'!$Y$42="Baja",'Mapa final'!$AA$42="Mayor"),CONCATENATE("R7C",'Mapa final'!$O$42),"")</f>
        <v/>
      </c>
      <c r="AD42" s="58" t="str">
        <f>IF(AND('Mapa final'!$Y$43="Baja",'Mapa final'!$AA$43="Mayor"),CONCATENATE("R7C",'Mapa final'!$O$43),"")</f>
        <v/>
      </c>
      <c r="AE42" s="58" t="str">
        <f>IF(AND('Mapa final'!$Y$44="Baja",'Mapa final'!$AA$44="Mayor"),CONCATENATE("R7C",'Mapa final'!$O$44),"")</f>
        <v/>
      </c>
      <c r="AF42" s="58" t="str">
        <f>IF(AND('Mapa final'!$Y$45="Baja",'Mapa final'!$AA$45="Mayor"),CONCATENATE("R7C",'Mapa final'!$O$45),"")</f>
        <v/>
      </c>
      <c r="AG42" s="54" t="str">
        <f>IF(AND('Mapa final'!$Y$46="Baja",'Mapa final'!$AA$46="Mayor"),CONCATENATE("R7C",'Mapa final'!$O$46),"")</f>
        <v/>
      </c>
      <c r="AH42" s="55" t="str">
        <f>IF(AND('Mapa final'!$Y$41="Baja",'Mapa final'!$AA$41="Catastrófico"),CONCATENATE("R7C",'Mapa final'!$O$41),"")</f>
        <v/>
      </c>
      <c r="AI42" s="56" t="str">
        <f>IF(AND('Mapa final'!$Y$42="Baja",'Mapa final'!$AA$42="Catastrófico"),CONCATENATE("R7C",'Mapa final'!$O$42),"")</f>
        <v/>
      </c>
      <c r="AJ42" s="56" t="str">
        <f>IF(AND('Mapa final'!$Y$43="Baja",'Mapa final'!$AA$43="Catastrófico"),CONCATENATE("R7C",'Mapa final'!$O$43),"")</f>
        <v/>
      </c>
      <c r="AK42" s="56" t="str">
        <f>IF(AND('Mapa final'!$Y$44="Baja",'Mapa final'!$AA$44="Catastrófico"),CONCATENATE("R7C",'Mapa final'!$O$44),"")</f>
        <v/>
      </c>
      <c r="AL42" s="56" t="str">
        <f>IF(AND('Mapa final'!$Y$45="Baja",'Mapa final'!$AA$45="Catastrófico"),CONCATENATE("R7C",'Mapa final'!$O$45),"")</f>
        <v/>
      </c>
      <c r="AM42" s="57" t="str">
        <f>IF(AND('Mapa final'!$Y$46="Baja",'Mapa final'!$AA$46="Catastrófico"),CONCATENATE("R7C",'Mapa final'!$O$46),"")</f>
        <v/>
      </c>
      <c r="AN42" s="84"/>
      <c r="AO42" s="375"/>
      <c r="AP42" s="376"/>
      <c r="AQ42" s="376"/>
      <c r="AR42" s="376"/>
      <c r="AS42" s="376"/>
      <c r="AT42" s="377"/>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45">
      <c r="A43" s="84"/>
      <c r="B43" s="253"/>
      <c r="C43" s="253"/>
      <c r="D43" s="254"/>
      <c r="E43" s="354"/>
      <c r="F43" s="355"/>
      <c r="G43" s="355"/>
      <c r="H43" s="355"/>
      <c r="I43" s="353"/>
      <c r="J43" s="77" t="str">
        <f>IF(AND('Mapa final'!$Y$47="Baja",'Mapa final'!$AA$47="Leve"),CONCATENATE("R8C",'Mapa final'!$O$47),"")</f>
        <v/>
      </c>
      <c r="K43" s="78" t="str">
        <f>IF(AND('Mapa final'!$Y$48="Baja",'Mapa final'!$AA$48="Leve"),CONCATENATE("R8C",'Mapa final'!$O$48),"")</f>
        <v/>
      </c>
      <c r="L43" s="78" t="str">
        <f>IF(AND('Mapa final'!$Y$49="Baja",'Mapa final'!$AA$49="Leve"),CONCATENATE("R8C",'Mapa final'!$O$49),"")</f>
        <v/>
      </c>
      <c r="M43" s="78" t="str">
        <f>IF(AND('Mapa final'!$Y$50="Baja",'Mapa final'!$AA$50="Leve"),CONCATENATE("R8C",'Mapa final'!$O$50),"")</f>
        <v/>
      </c>
      <c r="N43" s="78" t="str">
        <f>IF(AND('Mapa final'!$Y$51="Baja",'Mapa final'!$AA$51="Leve"),CONCATENATE("R8C",'Mapa final'!$O$51),"")</f>
        <v/>
      </c>
      <c r="O43" s="79" t="str">
        <f>IF(AND('Mapa final'!$Y$52="Baja",'Mapa final'!$AA$52="Leve"),CONCATENATE("R8C",'Mapa final'!$O$52),"")</f>
        <v/>
      </c>
      <c r="P43" s="68" t="str">
        <f>IF(AND('Mapa final'!$Y$47="Baja",'Mapa final'!$AA$47="Menor"),CONCATENATE("R8C",'Mapa final'!$O$47),"")</f>
        <v/>
      </c>
      <c r="Q43" s="69" t="str">
        <f>IF(AND('Mapa final'!$Y$48="Baja",'Mapa final'!$AA$48="Menor"),CONCATENATE("R8C",'Mapa final'!$O$48),"")</f>
        <v/>
      </c>
      <c r="R43" s="69" t="str">
        <f>IF(AND('Mapa final'!$Y$49="Baja",'Mapa final'!$AA$49="Menor"),CONCATENATE("R8C",'Mapa final'!$O$49),"")</f>
        <v/>
      </c>
      <c r="S43" s="69" t="str">
        <f>IF(AND('Mapa final'!$Y$50="Baja",'Mapa final'!$AA$50="Menor"),CONCATENATE("R8C",'Mapa final'!$O$50),"")</f>
        <v/>
      </c>
      <c r="T43" s="69" t="str">
        <f>IF(AND('Mapa final'!$Y$51="Baja",'Mapa final'!$AA$51="Menor"),CONCATENATE("R8C",'Mapa final'!$O$51),"")</f>
        <v/>
      </c>
      <c r="U43" s="70" t="str">
        <f>IF(AND('Mapa final'!$Y$52="Baja",'Mapa final'!$AA$52="Menor"),CONCATENATE("R8C",'Mapa final'!$O$52),"")</f>
        <v/>
      </c>
      <c r="V43" s="68" t="str">
        <f>IF(AND('Mapa final'!$Y$47="Baja",'Mapa final'!$AA$47="Moderado"),CONCATENATE("R8C",'Mapa final'!$O$47),"")</f>
        <v/>
      </c>
      <c r="W43" s="69" t="str">
        <f>IF(AND('Mapa final'!$Y$48="Baja",'Mapa final'!$AA$48="Moderado"),CONCATENATE("R8C",'Mapa final'!$O$48),"")</f>
        <v/>
      </c>
      <c r="X43" s="69" t="str">
        <f>IF(AND('Mapa final'!$Y$49="Baja",'Mapa final'!$AA$49="Moderado"),CONCATENATE("R8C",'Mapa final'!$O$49),"")</f>
        <v/>
      </c>
      <c r="Y43" s="69" t="str">
        <f>IF(AND('Mapa final'!$Y$50="Baja",'Mapa final'!$AA$50="Moderado"),CONCATENATE("R8C",'Mapa final'!$O$50),"")</f>
        <v/>
      </c>
      <c r="Z43" s="69" t="str">
        <f>IF(AND('Mapa final'!$Y$51="Baja",'Mapa final'!$AA$51="Moderado"),CONCATENATE("R8C",'Mapa final'!$O$51),"")</f>
        <v/>
      </c>
      <c r="AA43" s="70" t="str">
        <f>IF(AND('Mapa final'!$Y$52="Baja",'Mapa final'!$AA$52="Moderado"),CONCATENATE("R8C",'Mapa final'!$O$52),"")</f>
        <v/>
      </c>
      <c r="AB43" s="52" t="str">
        <f>IF(AND('Mapa final'!$Y$47="Baja",'Mapa final'!$AA$47="Mayor"),CONCATENATE("R8C",'Mapa final'!$O$47),"")</f>
        <v/>
      </c>
      <c r="AC43" s="53" t="str">
        <f>IF(AND('Mapa final'!$Y$48="Baja",'Mapa final'!$AA$48="Mayor"),CONCATENATE("R8C",'Mapa final'!$O$48),"")</f>
        <v/>
      </c>
      <c r="AD43" s="58" t="str">
        <f>IF(AND('Mapa final'!$Y$49="Baja",'Mapa final'!$AA$49="Mayor"),CONCATENATE("R8C",'Mapa final'!$O$49),"")</f>
        <v/>
      </c>
      <c r="AE43" s="58" t="str">
        <f>IF(AND('Mapa final'!$Y$50="Baja",'Mapa final'!$AA$50="Mayor"),CONCATENATE("R8C",'Mapa final'!$O$50),"")</f>
        <v/>
      </c>
      <c r="AF43" s="58" t="str">
        <f>IF(AND('Mapa final'!$Y$51="Baja",'Mapa final'!$AA$51="Mayor"),CONCATENATE("R8C",'Mapa final'!$O$51),"")</f>
        <v/>
      </c>
      <c r="AG43" s="54" t="str">
        <f>IF(AND('Mapa final'!$Y$52="Baja",'Mapa final'!$AA$52="Mayor"),CONCATENATE("R8C",'Mapa final'!$O$52),"")</f>
        <v/>
      </c>
      <c r="AH43" s="55" t="str">
        <f>IF(AND('Mapa final'!$Y$47="Baja",'Mapa final'!$AA$47="Catastrófico"),CONCATENATE("R8C",'Mapa final'!$O$47),"")</f>
        <v/>
      </c>
      <c r="AI43" s="56" t="str">
        <f>IF(AND('Mapa final'!$Y$48="Baja",'Mapa final'!$AA$48="Catastrófico"),CONCATENATE("R8C",'Mapa final'!$O$48),"")</f>
        <v/>
      </c>
      <c r="AJ43" s="56" t="str">
        <f>IF(AND('Mapa final'!$Y$49="Baja",'Mapa final'!$AA$49="Catastrófico"),CONCATENATE("R8C",'Mapa final'!$O$49),"")</f>
        <v/>
      </c>
      <c r="AK43" s="56" t="str">
        <f>IF(AND('Mapa final'!$Y$50="Baja",'Mapa final'!$AA$50="Catastrófico"),CONCATENATE("R8C",'Mapa final'!$O$50),"")</f>
        <v/>
      </c>
      <c r="AL43" s="56" t="str">
        <f>IF(AND('Mapa final'!$Y$51="Baja",'Mapa final'!$AA$51="Catastrófico"),CONCATENATE("R8C",'Mapa final'!$O$51),"")</f>
        <v/>
      </c>
      <c r="AM43" s="57" t="str">
        <f>IF(AND('Mapa final'!$Y$52="Baja",'Mapa final'!$AA$52="Catastrófico"),CONCATENATE("R8C",'Mapa final'!$O$52),"")</f>
        <v/>
      </c>
      <c r="AN43" s="84"/>
      <c r="AO43" s="375"/>
      <c r="AP43" s="376"/>
      <c r="AQ43" s="376"/>
      <c r="AR43" s="376"/>
      <c r="AS43" s="376"/>
      <c r="AT43" s="377"/>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45">
      <c r="A44" s="84"/>
      <c r="B44" s="253"/>
      <c r="C44" s="253"/>
      <c r="D44" s="254"/>
      <c r="E44" s="354"/>
      <c r="F44" s="355"/>
      <c r="G44" s="355"/>
      <c r="H44" s="355"/>
      <c r="I44" s="353"/>
      <c r="J44" s="77" t="str">
        <f>IF(AND('Mapa final'!$Y$53="Baja",'Mapa final'!$AA$53="Leve"),CONCATENATE("R9C",'Mapa final'!$O$53),"")</f>
        <v/>
      </c>
      <c r="K44" s="78" t="str">
        <f>IF(AND('Mapa final'!$Y$54="Baja",'Mapa final'!$AA$54="Leve"),CONCATENATE("R9C",'Mapa final'!$O$54),"")</f>
        <v/>
      </c>
      <c r="L44" s="78" t="str">
        <f>IF(AND('Mapa final'!$Y$55="Baja",'Mapa final'!$AA$55="Leve"),CONCATENATE("R9C",'Mapa final'!$O$55),"")</f>
        <v/>
      </c>
      <c r="M44" s="78" t="str">
        <f>IF(AND('Mapa final'!$Y$56="Baja",'Mapa final'!$AA$56="Leve"),CONCATENATE("R9C",'Mapa final'!$O$56),"")</f>
        <v/>
      </c>
      <c r="N44" s="78" t="str">
        <f>IF(AND('Mapa final'!$Y$57="Baja",'Mapa final'!$AA$57="Leve"),CONCATENATE("R9C",'Mapa final'!$O$57),"")</f>
        <v/>
      </c>
      <c r="O44" s="79" t="str">
        <f>IF(AND('Mapa final'!$Y$58="Baja",'Mapa final'!$AA$58="Leve"),CONCATENATE("R9C",'Mapa final'!$O$58),"")</f>
        <v/>
      </c>
      <c r="P44" s="68" t="str">
        <f>IF(AND('Mapa final'!$Y$53="Baja",'Mapa final'!$AA$53="Menor"),CONCATENATE("R9C",'Mapa final'!$O$53),"")</f>
        <v/>
      </c>
      <c r="Q44" s="69" t="str">
        <f>IF(AND('Mapa final'!$Y$54="Baja",'Mapa final'!$AA$54="Menor"),CONCATENATE("R9C",'Mapa final'!$O$54),"")</f>
        <v/>
      </c>
      <c r="R44" s="69" t="str">
        <f>IF(AND('Mapa final'!$Y$55="Baja",'Mapa final'!$AA$55="Menor"),CONCATENATE("R9C",'Mapa final'!$O$55),"")</f>
        <v/>
      </c>
      <c r="S44" s="69" t="str">
        <f>IF(AND('Mapa final'!$Y$56="Baja",'Mapa final'!$AA$56="Menor"),CONCATENATE("R9C",'Mapa final'!$O$56),"")</f>
        <v/>
      </c>
      <c r="T44" s="69" t="str">
        <f>IF(AND('Mapa final'!$Y$57="Baja",'Mapa final'!$AA$57="Menor"),CONCATENATE("R9C",'Mapa final'!$O$57),"")</f>
        <v/>
      </c>
      <c r="U44" s="70" t="str">
        <f>IF(AND('Mapa final'!$Y$58="Baja",'Mapa final'!$AA$58="Menor"),CONCATENATE("R9C",'Mapa final'!$O$58),"")</f>
        <v/>
      </c>
      <c r="V44" s="68" t="str">
        <f>IF(AND('Mapa final'!$Y$53="Baja",'Mapa final'!$AA$53="Moderado"),CONCATENATE("R9C",'Mapa final'!$O$53),"")</f>
        <v/>
      </c>
      <c r="W44" s="69" t="str">
        <f>IF(AND('Mapa final'!$Y$54="Baja",'Mapa final'!$AA$54="Moderado"),CONCATENATE("R9C",'Mapa final'!$O$54),"")</f>
        <v/>
      </c>
      <c r="X44" s="69" t="str">
        <f>IF(AND('Mapa final'!$Y$55="Baja",'Mapa final'!$AA$55="Moderado"),CONCATENATE("R9C",'Mapa final'!$O$55),"")</f>
        <v/>
      </c>
      <c r="Y44" s="69" t="str">
        <f>IF(AND('Mapa final'!$Y$56="Baja",'Mapa final'!$AA$56="Moderado"),CONCATENATE("R9C",'Mapa final'!$O$56),"")</f>
        <v/>
      </c>
      <c r="Z44" s="69" t="str">
        <f>IF(AND('Mapa final'!$Y$57="Baja",'Mapa final'!$AA$57="Moderado"),CONCATENATE("R9C",'Mapa final'!$O$57),"")</f>
        <v/>
      </c>
      <c r="AA44" s="70" t="str">
        <f>IF(AND('Mapa final'!$Y$58="Baja",'Mapa final'!$AA$58="Moderado"),CONCATENATE("R9C",'Mapa final'!$O$58),"")</f>
        <v/>
      </c>
      <c r="AB44" s="52" t="str">
        <f>IF(AND('Mapa final'!$Y$53="Baja",'Mapa final'!$AA$53="Mayor"),CONCATENATE("R9C",'Mapa final'!$O$53),"")</f>
        <v/>
      </c>
      <c r="AC44" s="53" t="str">
        <f>IF(AND('Mapa final'!$Y$54="Baja",'Mapa final'!$AA$54="Mayor"),CONCATENATE("R9C",'Mapa final'!$O$54),"")</f>
        <v/>
      </c>
      <c r="AD44" s="58" t="str">
        <f>IF(AND('Mapa final'!$Y$55="Baja",'Mapa final'!$AA$55="Mayor"),CONCATENATE("R9C",'Mapa final'!$O$55),"")</f>
        <v/>
      </c>
      <c r="AE44" s="58" t="str">
        <f>IF(AND('Mapa final'!$Y$56="Baja",'Mapa final'!$AA$56="Mayor"),CONCATENATE("R9C",'Mapa final'!$O$56),"")</f>
        <v/>
      </c>
      <c r="AF44" s="58" t="str">
        <f>IF(AND('Mapa final'!$Y$57="Baja",'Mapa final'!$AA$57="Mayor"),CONCATENATE("R9C",'Mapa final'!$O$57),"")</f>
        <v/>
      </c>
      <c r="AG44" s="54" t="str">
        <f>IF(AND('Mapa final'!$Y$58="Baja",'Mapa final'!$AA$58="Mayor"),CONCATENATE("R9C",'Mapa final'!$O$58),"")</f>
        <v/>
      </c>
      <c r="AH44" s="55" t="str">
        <f>IF(AND('Mapa final'!$Y$53="Baja",'Mapa final'!$AA$53="Catastrófico"),CONCATENATE("R9C",'Mapa final'!$O$53),"")</f>
        <v/>
      </c>
      <c r="AI44" s="56" t="str">
        <f>IF(AND('Mapa final'!$Y$54="Baja",'Mapa final'!$AA$54="Catastrófico"),CONCATENATE("R9C",'Mapa final'!$O$54),"")</f>
        <v/>
      </c>
      <c r="AJ44" s="56" t="str">
        <f>IF(AND('Mapa final'!$Y$55="Baja",'Mapa final'!$AA$55="Catastrófico"),CONCATENATE("R9C",'Mapa final'!$O$55),"")</f>
        <v/>
      </c>
      <c r="AK44" s="56" t="str">
        <f>IF(AND('Mapa final'!$Y$56="Baja",'Mapa final'!$AA$56="Catastrófico"),CONCATENATE("R9C",'Mapa final'!$O$56),"")</f>
        <v/>
      </c>
      <c r="AL44" s="56" t="str">
        <f>IF(AND('Mapa final'!$Y$57="Baja",'Mapa final'!$AA$57="Catastrófico"),CONCATENATE("R9C",'Mapa final'!$O$57),"")</f>
        <v/>
      </c>
      <c r="AM44" s="57" t="str">
        <f>IF(AND('Mapa final'!$Y$58="Baja",'Mapa final'!$AA$58="Catastrófico"),CONCATENATE("R9C",'Mapa final'!$O$58),"")</f>
        <v/>
      </c>
      <c r="AN44" s="84"/>
      <c r="AO44" s="375"/>
      <c r="AP44" s="376"/>
      <c r="AQ44" s="376"/>
      <c r="AR44" s="376"/>
      <c r="AS44" s="376"/>
      <c r="AT44" s="377"/>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5">
      <c r="A45" s="84"/>
      <c r="B45" s="253"/>
      <c r="C45" s="253"/>
      <c r="D45" s="254"/>
      <c r="E45" s="356"/>
      <c r="F45" s="357"/>
      <c r="G45" s="357"/>
      <c r="H45" s="357"/>
      <c r="I45" s="357"/>
      <c r="J45" s="80" t="str">
        <f>IF(AND('Mapa final'!$Y$59="Baja",'Mapa final'!$AA$59="Leve"),CONCATENATE("R10C",'Mapa final'!$O$59),"")</f>
        <v/>
      </c>
      <c r="K45" s="81" t="str">
        <f>IF(AND('Mapa final'!$Y$60="Baja",'Mapa final'!$AA$60="Leve"),CONCATENATE("R10C",'Mapa final'!$O$60),"")</f>
        <v/>
      </c>
      <c r="L45" s="81" t="str">
        <f>IF(AND('Mapa final'!$Y$61="Baja",'Mapa final'!$AA$61="Leve"),CONCATENATE("R10C",'Mapa final'!$O$61),"")</f>
        <v/>
      </c>
      <c r="M45" s="81" t="str">
        <f>IF(AND('Mapa final'!$Y$62="Baja",'Mapa final'!$AA$62="Leve"),CONCATENATE("R10C",'Mapa final'!$O$62),"")</f>
        <v/>
      </c>
      <c r="N45" s="81" t="str">
        <f>IF(AND('Mapa final'!$Y$63="Baja",'Mapa final'!$AA$63="Leve"),CONCATENATE("R10C",'Mapa final'!$O$63),"")</f>
        <v/>
      </c>
      <c r="O45" s="82" t="str">
        <f>IF(AND('Mapa final'!$Y$64="Baja",'Mapa final'!$AA$64="Leve"),CONCATENATE("R10C",'Mapa final'!$O$64),"")</f>
        <v/>
      </c>
      <c r="P45" s="68" t="str">
        <f>IF(AND('Mapa final'!$Y$59="Baja",'Mapa final'!$AA$59="Menor"),CONCATENATE("R10C",'Mapa final'!$O$59),"")</f>
        <v/>
      </c>
      <c r="Q45" s="69" t="str">
        <f>IF(AND('Mapa final'!$Y$60="Baja",'Mapa final'!$AA$60="Menor"),CONCATENATE("R10C",'Mapa final'!$O$60),"")</f>
        <v/>
      </c>
      <c r="R45" s="69" t="str">
        <f>IF(AND('Mapa final'!$Y$61="Baja",'Mapa final'!$AA$61="Menor"),CONCATENATE("R10C",'Mapa final'!$O$61),"")</f>
        <v/>
      </c>
      <c r="S45" s="69" t="str">
        <f>IF(AND('Mapa final'!$Y$62="Baja",'Mapa final'!$AA$62="Menor"),CONCATENATE("R10C",'Mapa final'!$O$62),"")</f>
        <v/>
      </c>
      <c r="T45" s="69" t="str">
        <f>IF(AND('Mapa final'!$Y$63="Baja",'Mapa final'!$AA$63="Menor"),CONCATENATE("R10C",'Mapa final'!$O$63),"")</f>
        <v/>
      </c>
      <c r="U45" s="70" t="str">
        <f>IF(AND('Mapa final'!$Y$64="Baja",'Mapa final'!$AA$64="Menor"),CONCATENATE("R10C",'Mapa final'!$O$64),"")</f>
        <v/>
      </c>
      <c r="V45" s="71" t="str">
        <f>IF(AND('Mapa final'!$Y$59="Baja",'Mapa final'!$AA$59="Moderado"),CONCATENATE("R10C",'Mapa final'!$O$59),"")</f>
        <v/>
      </c>
      <c r="W45" s="72" t="str">
        <f>IF(AND('Mapa final'!$Y$60="Baja",'Mapa final'!$AA$60="Moderado"),CONCATENATE("R10C",'Mapa final'!$O$60),"")</f>
        <v/>
      </c>
      <c r="X45" s="72" t="str">
        <f>IF(AND('Mapa final'!$Y$61="Baja",'Mapa final'!$AA$61="Moderado"),CONCATENATE("R10C",'Mapa final'!$O$61),"")</f>
        <v/>
      </c>
      <c r="Y45" s="72" t="str">
        <f>IF(AND('Mapa final'!$Y$62="Baja",'Mapa final'!$AA$62="Moderado"),CONCATENATE("R10C",'Mapa final'!$O$62),"")</f>
        <v/>
      </c>
      <c r="Z45" s="72" t="str">
        <f>IF(AND('Mapa final'!$Y$63="Baja",'Mapa final'!$AA$63="Moderado"),CONCATENATE("R10C",'Mapa final'!$O$63),"")</f>
        <v/>
      </c>
      <c r="AA45" s="73" t="str">
        <f>IF(AND('Mapa final'!$Y$64="Baja",'Mapa final'!$AA$64="Moderado"),CONCATENATE("R10C",'Mapa final'!$O$64),"")</f>
        <v/>
      </c>
      <c r="AB45" s="59" t="str">
        <f>IF(AND('Mapa final'!$Y$59="Baja",'Mapa final'!$AA$59="Mayor"),CONCATENATE("R10C",'Mapa final'!$O$59),"")</f>
        <v/>
      </c>
      <c r="AC45" s="60" t="str">
        <f>IF(AND('Mapa final'!$Y$60="Baja",'Mapa final'!$AA$60="Mayor"),CONCATENATE("R10C",'Mapa final'!$O$60),"")</f>
        <v/>
      </c>
      <c r="AD45" s="60" t="str">
        <f>IF(AND('Mapa final'!$Y$61="Baja",'Mapa final'!$AA$61="Mayor"),CONCATENATE("R10C",'Mapa final'!$O$61),"")</f>
        <v/>
      </c>
      <c r="AE45" s="60" t="str">
        <f>IF(AND('Mapa final'!$Y$62="Baja",'Mapa final'!$AA$62="Mayor"),CONCATENATE("R10C",'Mapa final'!$O$62),"")</f>
        <v/>
      </c>
      <c r="AF45" s="60" t="str">
        <f>IF(AND('Mapa final'!$Y$63="Baja",'Mapa final'!$AA$63="Mayor"),CONCATENATE("R10C",'Mapa final'!$O$63),"")</f>
        <v/>
      </c>
      <c r="AG45" s="61" t="str">
        <f>IF(AND('Mapa final'!$Y$64="Baja",'Mapa final'!$AA$64="Mayor"),CONCATENATE("R10C",'Mapa final'!$O$64),"")</f>
        <v/>
      </c>
      <c r="AH45" s="62" t="str">
        <f>IF(AND('Mapa final'!$Y$59="Baja",'Mapa final'!$AA$59="Catastrófico"),CONCATENATE("R10C",'Mapa final'!$O$59),"")</f>
        <v/>
      </c>
      <c r="AI45" s="63" t="str">
        <f>IF(AND('Mapa final'!$Y$60="Baja",'Mapa final'!$AA$60="Catastrófico"),CONCATENATE("R10C",'Mapa final'!$O$60),"")</f>
        <v/>
      </c>
      <c r="AJ45" s="63" t="str">
        <f>IF(AND('Mapa final'!$Y$61="Baja",'Mapa final'!$AA$61="Catastrófico"),CONCATENATE("R10C",'Mapa final'!$O$61),"")</f>
        <v/>
      </c>
      <c r="AK45" s="63" t="str">
        <f>IF(AND('Mapa final'!$Y$62="Baja",'Mapa final'!$AA$62="Catastrófico"),CONCATENATE("R10C",'Mapa final'!$O$62),"")</f>
        <v/>
      </c>
      <c r="AL45" s="63" t="str">
        <f>IF(AND('Mapa final'!$Y$63="Baja",'Mapa final'!$AA$63="Catastrófico"),CONCATENATE("R10C",'Mapa final'!$O$63),"")</f>
        <v/>
      </c>
      <c r="AM45" s="64" t="str">
        <f>IF(AND('Mapa final'!$Y$64="Baja",'Mapa final'!$AA$64="Catastrófico"),CONCATENATE("R10C",'Mapa final'!$O$64),"")</f>
        <v/>
      </c>
      <c r="AN45" s="84"/>
      <c r="AO45" s="378"/>
      <c r="AP45" s="379"/>
      <c r="AQ45" s="379"/>
      <c r="AR45" s="379"/>
      <c r="AS45" s="379"/>
      <c r="AT45" s="380"/>
    </row>
    <row r="46" spans="1:80" ht="46.5" customHeight="1" x14ac:dyDescent="0.6">
      <c r="A46" s="84"/>
      <c r="B46" s="253"/>
      <c r="C46" s="253"/>
      <c r="D46" s="254"/>
      <c r="E46" s="350" t="s">
        <v>113</v>
      </c>
      <c r="F46" s="351"/>
      <c r="G46" s="351"/>
      <c r="H46" s="351"/>
      <c r="I46" s="369"/>
      <c r="J46" s="74" t="str">
        <f>IF(AND('Mapa final'!$Y$10="Muy Baja",'Mapa final'!$AA$10="Leve"),CONCATENATE("R1C",'Mapa final'!$O$10),"")</f>
        <v/>
      </c>
      <c r="K46" s="75" t="e">
        <f>IF(AND('Mapa final'!#REF!="Muy Baja",'Mapa final'!#REF!="Leve"),CONCATENATE("R1C",'Mapa final'!#REF!),"")</f>
        <v>#REF!</v>
      </c>
      <c r="L46" s="75" t="e">
        <f>IF(AND('Mapa final'!#REF!="Muy Baja",'Mapa final'!#REF!="Leve"),CONCATENATE("R1C",'Mapa final'!#REF!),"")</f>
        <v>#REF!</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IF(AND('Mapa final'!$Y$10="Muy Baja",'Mapa final'!$AA$10="Menor"),CONCATENATE("R1C",'Mapa final'!$O$10),"")</f>
        <v/>
      </c>
      <c r="Q46" s="75" t="e">
        <f>IF(AND('Mapa final'!#REF!="Muy Baja",'Mapa final'!#REF!="Menor"),CONCATENATE("R1C",'Mapa final'!#REF!),"")</f>
        <v>#REF!</v>
      </c>
      <c r="R46" s="75" t="e">
        <f>IF(AND('Mapa final'!#REF!="Muy Baja",'Mapa final'!#REF!="Menor"),CONCATENATE("R1C",'Mapa final'!#REF!),"")</f>
        <v>#REF!</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IF(AND('Mapa final'!$Y$10="Muy Baja",'Mapa final'!$AA$10="Moderado"),CONCATENATE("R1C",'Mapa final'!$O$10),"")</f>
        <v/>
      </c>
      <c r="W46" s="83" t="e">
        <f>IF(AND('Mapa final'!#REF!="Muy Baja",'Mapa final'!#REF!="Moderado"),CONCATENATE("R1C",'Mapa final'!#REF!),"")</f>
        <v>#REF!</v>
      </c>
      <c r="X46" s="66" t="e">
        <f>IF(AND('Mapa final'!#REF!="Muy Baja",'Mapa final'!#REF!="Moderado"),CONCATENATE("R1C",'Mapa final'!#REF!),"")</f>
        <v>#REF!</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45">
      <c r="A47" s="84"/>
      <c r="B47" s="253"/>
      <c r="C47" s="253"/>
      <c r="D47" s="254"/>
      <c r="E47" s="352"/>
      <c r="F47" s="353"/>
      <c r="G47" s="353"/>
      <c r="H47" s="353"/>
      <c r="I47" s="370"/>
      <c r="J47" s="77" t="str">
        <f>IF(AND('Mapa final'!$Y$11="Muy Baja",'Mapa final'!$AA$11="Leve"),CONCATENATE("R2C",'Mapa final'!$O$11),"")</f>
        <v/>
      </c>
      <c r="K47" s="78" t="str">
        <f>IF(AND('Mapa final'!$Y$12="Muy Baja",'Mapa final'!$AA$12="Leve"),CONCATENATE("R2C",'Mapa final'!$O$12),"")</f>
        <v/>
      </c>
      <c r="L47" s="78" t="str">
        <f>IF(AND('Mapa final'!$Y$13="Muy Baja",'Mapa final'!$AA$13="Leve"),CONCATENATE("R2C",'Mapa final'!$O$13),"")</f>
        <v/>
      </c>
      <c r="M47" s="78" t="str">
        <f>IF(AND('Mapa final'!$Y$14="Muy Baja",'Mapa final'!$AA$14="Leve"),CONCATENATE("R2C",'Mapa final'!$O$14),"")</f>
        <v/>
      </c>
      <c r="N47" s="78" t="str">
        <f>IF(AND('Mapa final'!$Y$15="Muy Baja",'Mapa final'!$AA$15="Leve"),CONCATENATE("R2C",'Mapa final'!$O$15),"")</f>
        <v/>
      </c>
      <c r="O47" s="79" t="str">
        <f>IF(AND('Mapa final'!$Y$16="Muy Baja",'Mapa final'!$AA$16="Leve"),CONCATENATE("R2C",'Mapa final'!$O$16),"")</f>
        <v/>
      </c>
      <c r="P47" s="77" t="str">
        <f>IF(AND('Mapa final'!$Y$11="Muy Baja",'Mapa final'!$AA$11="Menor"),CONCATENATE("R2C",'Mapa final'!$O$11),"")</f>
        <v/>
      </c>
      <c r="Q47" s="78" t="str">
        <f>IF(AND('Mapa final'!$Y$12="Muy Baja",'Mapa final'!$AA$12="Menor"),CONCATENATE("R2C",'Mapa final'!$O$12),"")</f>
        <v/>
      </c>
      <c r="R47" s="78" t="str">
        <f>IF(AND('Mapa final'!$Y$13="Muy Baja",'Mapa final'!$AA$13="Menor"),CONCATENATE("R2C",'Mapa final'!$O$13),"")</f>
        <v/>
      </c>
      <c r="S47" s="78" t="str">
        <f>IF(AND('Mapa final'!$Y$14="Muy Baja",'Mapa final'!$AA$14="Menor"),CONCATENATE("R2C",'Mapa final'!$O$14),"")</f>
        <v/>
      </c>
      <c r="T47" s="78" t="str">
        <f>IF(AND('Mapa final'!$Y$15="Muy Baja",'Mapa final'!$AA$15="Menor"),CONCATENATE("R2C",'Mapa final'!$O$15),"")</f>
        <v/>
      </c>
      <c r="U47" s="79" t="str">
        <f>IF(AND('Mapa final'!$Y$16="Muy Baja",'Mapa final'!$AA$16="Menor"),CONCATENATE("R2C",'Mapa final'!$O$16),"")</f>
        <v/>
      </c>
      <c r="V47" s="68" t="str">
        <f>IF(AND('Mapa final'!$Y$11="Muy Baja",'Mapa final'!$AA$11="Moderado"),CONCATENATE("R2C",'Mapa final'!$O$11),"")</f>
        <v/>
      </c>
      <c r="W47" s="69" t="str">
        <f>IF(AND('Mapa final'!$Y$12="Muy Baja",'Mapa final'!$AA$12="Moderado"),CONCATENATE("R2C",'Mapa final'!$O$12),"")</f>
        <v/>
      </c>
      <c r="X47" s="69" t="str">
        <f>IF(AND('Mapa final'!$Y$13="Muy Baja",'Mapa final'!$AA$13="Moderado"),CONCATENATE("R2C",'Mapa final'!$O$13),"")</f>
        <v/>
      </c>
      <c r="Y47" s="69" t="str">
        <f>IF(AND('Mapa final'!$Y$14="Muy Baja",'Mapa final'!$AA$14="Moderado"),CONCATENATE("R2C",'Mapa final'!$O$14),"")</f>
        <v/>
      </c>
      <c r="Z47" s="69" t="str">
        <f>IF(AND('Mapa final'!$Y$15="Muy Baja",'Mapa final'!$AA$15="Moderado"),CONCATENATE("R2C",'Mapa final'!$O$15),"")</f>
        <v/>
      </c>
      <c r="AA47" s="70" t="str">
        <f>IF(AND('Mapa final'!$Y$16="Muy Baja",'Mapa final'!$AA$16="Moderado"),CONCATENATE("R2C",'Mapa final'!$O$16),"")</f>
        <v/>
      </c>
      <c r="AB47" s="52" t="str">
        <f>IF(AND('Mapa final'!$Y$11="Muy Baja",'Mapa final'!$AA$11="Mayor"),CONCATENATE("R2C",'Mapa final'!$O$11),"")</f>
        <v/>
      </c>
      <c r="AC47" s="53" t="str">
        <f>IF(AND('Mapa final'!$Y$12="Muy Baja",'Mapa final'!$AA$12="Mayor"),CONCATENATE("R2C",'Mapa final'!$O$12),"")</f>
        <v/>
      </c>
      <c r="AD47" s="53" t="str">
        <f>IF(AND('Mapa final'!$Y$13="Muy Baja",'Mapa final'!$AA$13="Mayor"),CONCATENATE("R2C",'Mapa final'!$O$13),"")</f>
        <v/>
      </c>
      <c r="AE47" s="53" t="str">
        <f>IF(AND('Mapa final'!$Y$14="Muy Baja",'Mapa final'!$AA$14="Mayor"),CONCATENATE("R2C",'Mapa final'!$O$14),"")</f>
        <v/>
      </c>
      <c r="AF47" s="53" t="str">
        <f>IF(AND('Mapa final'!$Y$15="Muy Baja",'Mapa final'!$AA$15="Mayor"),CONCATENATE("R2C",'Mapa final'!$O$15),"")</f>
        <v/>
      </c>
      <c r="AG47" s="54" t="str">
        <f>IF(AND('Mapa final'!$Y$16="Muy Baja",'Mapa final'!$AA$16="Mayor"),CONCATENATE("R2C",'Mapa final'!$O$16),"")</f>
        <v/>
      </c>
      <c r="AH47" s="55" t="str">
        <f>IF(AND('Mapa final'!$Y$11="Muy Baja",'Mapa final'!$AA$11="Catastrófico"),CONCATENATE("R2C",'Mapa final'!$O$11),"")</f>
        <v/>
      </c>
      <c r="AI47" s="56" t="str">
        <f>IF(AND('Mapa final'!$Y$12="Muy Baja",'Mapa final'!$AA$12="Catastrófico"),CONCATENATE("R2C",'Mapa final'!$O$12),"")</f>
        <v/>
      </c>
      <c r="AJ47" s="56" t="str">
        <f>IF(AND('Mapa final'!$Y$13="Muy Baja",'Mapa final'!$AA$13="Catastrófico"),CONCATENATE("R2C",'Mapa final'!$O$13),"")</f>
        <v/>
      </c>
      <c r="AK47" s="56" t="str">
        <f>IF(AND('Mapa final'!$Y$14="Muy Baja",'Mapa final'!$AA$14="Catastrófico"),CONCATENATE("R2C",'Mapa final'!$O$14),"")</f>
        <v/>
      </c>
      <c r="AL47" s="56" t="str">
        <f>IF(AND('Mapa final'!$Y$15="Muy Baja",'Mapa final'!$AA$15="Catastrófico"),CONCATENATE("R2C",'Mapa final'!$O$15),"")</f>
        <v/>
      </c>
      <c r="AM47" s="57" t="str">
        <f>IF(AND('Mapa final'!$Y$16="Muy Baja",'Mapa final'!$AA$16="Catastrófico"),CONCATENATE("R2C",'Mapa final'!$O$16),"")</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45">
      <c r="A48" s="84"/>
      <c r="B48" s="253"/>
      <c r="C48" s="253"/>
      <c r="D48" s="254"/>
      <c r="E48" s="352"/>
      <c r="F48" s="353"/>
      <c r="G48" s="353"/>
      <c r="H48" s="353"/>
      <c r="I48" s="370"/>
      <c r="J48" s="77" t="str">
        <f>IF(AND('Mapa final'!$Y$17="Muy Baja",'Mapa final'!$AA$17="Leve"),CONCATENATE("R3C",'Mapa final'!$O$17),"")</f>
        <v/>
      </c>
      <c r="K48" s="78" t="str">
        <f>IF(AND('Mapa final'!$Y$18="Muy Baja",'Mapa final'!$AA$18="Leve"),CONCATENATE("R3C",'Mapa final'!$O$18),"")</f>
        <v/>
      </c>
      <c r="L48" s="78" t="str">
        <f>IF(AND('Mapa final'!$Y$19="Muy Baja",'Mapa final'!$AA$19="Leve"),CONCATENATE("R3C",'Mapa final'!$O$19),"")</f>
        <v/>
      </c>
      <c r="M48" s="78" t="str">
        <f>IF(AND('Mapa final'!$Y$20="Muy Baja",'Mapa final'!$AA$20="Leve"),CONCATENATE("R3C",'Mapa final'!$O$20),"")</f>
        <v/>
      </c>
      <c r="N48" s="78" t="str">
        <f>IF(AND('Mapa final'!$Y$21="Muy Baja",'Mapa final'!$AA$21="Leve"),CONCATENATE("R3C",'Mapa final'!$O$21),"")</f>
        <v/>
      </c>
      <c r="O48" s="79" t="str">
        <f>IF(AND('Mapa final'!$Y$22="Muy Baja",'Mapa final'!$AA$22="Leve"),CONCATENATE("R3C",'Mapa final'!$O$22),"")</f>
        <v/>
      </c>
      <c r="P48" s="77" t="str">
        <f>IF(AND('Mapa final'!$Y$17="Muy Baja",'Mapa final'!$AA$17="Menor"),CONCATENATE("R3C",'Mapa final'!$O$17),"")</f>
        <v/>
      </c>
      <c r="Q48" s="78" t="str">
        <f>IF(AND('Mapa final'!$Y$18="Muy Baja",'Mapa final'!$AA$18="Menor"),CONCATENATE("R3C",'Mapa final'!$O$18),"")</f>
        <v/>
      </c>
      <c r="R48" s="78" t="str">
        <f>IF(AND('Mapa final'!$Y$19="Muy Baja",'Mapa final'!$AA$19="Menor"),CONCATENATE("R3C",'Mapa final'!$O$19),"")</f>
        <v/>
      </c>
      <c r="S48" s="78" t="str">
        <f>IF(AND('Mapa final'!$Y$20="Muy Baja",'Mapa final'!$AA$20="Menor"),CONCATENATE("R3C",'Mapa final'!$O$20),"")</f>
        <v/>
      </c>
      <c r="T48" s="78" t="str">
        <f>IF(AND('Mapa final'!$Y$21="Muy Baja",'Mapa final'!$AA$21="Menor"),CONCATENATE("R3C",'Mapa final'!$O$21),"")</f>
        <v/>
      </c>
      <c r="U48" s="79" t="str">
        <f>IF(AND('Mapa final'!$Y$22="Muy Baja",'Mapa final'!$AA$22="Menor"),CONCATENATE("R3C",'Mapa final'!$O$22),"")</f>
        <v/>
      </c>
      <c r="V48" s="68" t="str">
        <f>IF(AND('Mapa final'!$Y$17="Muy Baja",'Mapa final'!$AA$17="Moderado"),CONCATENATE("R3C",'Mapa final'!$O$17),"")</f>
        <v/>
      </c>
      <c r="W48" s="69" t="str">
        <f>IF(AND('Mapa final'!$Y$18="Muy Baja",'Mapa final'!$AA$18="Moderado"),CONCATENATE("R3C",'Mapa final'!$O$18),"")</f>
        <v/>
      </c>
      <c r="X48" s="69" t="str">
        <f>IF(AND('Mapa final'!$Y$19="Muy Baja",'Mapa final'!$AA$19="Moderado"),CONCATENATE("R3C",'Mapa final'!$O$19),"")</f>
        <v/>
      </c>
      <c r="Y48" s="69" t="str">
        <f>IF(AND('Mapa final'!$Y$20="Muy Baja",'Mapa final'!$AA$20="Moderado"),CONCATENATE("R3C",'Mapa final'!$O$20),"")</f>
        <v/>
      </c>
      <c r="Z48" s="69" t="str">
        <f>IF(AND('Mapa final'!$Y$21="Muy Baja",'Mapa final'!$AA$21="Moderado"),CONCATENATE("R3C",'Mapa final'!$O$21),"")</f>
        <v/>
      </c>
      <c r="AA48" s="70" t="str">
        <f>IF(AND('Mapa final'!$Y$22="Muy Baja",'Mapa final'!$AA$22="Moderado"),CONCATENATE("R3C",'Mapa final'!$O$22),"")</f>
        <v/>
      </c>
      <c r="AB48" s="52" t="str">
        <f>IF(AND('Mapa final'!$Y$17="Muy Baja",'Mapa final'!$AA$17="Mayor"),CONCATENATE("R3C",'Mapa final'!$O$17),"")</f>
        <v/>
      </c>
      <c r="AC48" s="53" t="str">
        <f>IF(AND('Mapa final'!$Y$18="Muy Baja",'Mapa final'!$AA$18="Mayor"),CONCATENATE("R3C",'Mapa final'!$O$18),"")</f>
        <v/>
      </c>
      <c r="AD48" s="53" t="str">
        <f>IF(AND('Mapa final'!$Y$19="Muy Baja",'Mapa final'!$AA$19="Mayor"),CONCATENATE("R3C",'Mapa final'!$O$19),"")</f>
        <v/>
      </c>
      <c r="AE48" s="53" t="str">
        <f>IF(AND('Mapa final'!$Y$20="Muy Baja",'Mapa final'!$AA$20="Mayor"),CONCATENATE("R3C",'Mapa final'!$O$20),"")</f>
        <v/>
      </c>
      <c r="AF48" s="53" t="str">
        <f>IF(AND('Mapa final'!$Y$21="Muy Baja",'Mapa final'!$AA$21="Mayor"),CONCATENATE("R3C",'Mapa final'!$O$21),"")</f>
        <v/>
      </c>
      <c r="AG48" s="54" t="str">
        <f>IF(AND('Mapa final'!$Y$22="Muy Baja",'Mapa final'!$AA$22="Mayor"),CONCATENATE("R3C",'Mapa final'!$O$22),"")</f>
        <v/>
      </c>
      <c r="AH48" s="55" t="str">
        <f>IF(AND('Mapa final'!$Y$17="Muy Baja",'Mapa final'!$AA$17="Catastrófico"),CONCATENATE("R3C",'Mapa final'!$O$17),"")</f>
        <v/>
      </c>
      <c r="AI48" s="56" t="str">
        <f>IF(AND('Mapa final'!$Y$18="Muy Baja",'Mapa final'!$AA$18="Catastrófico"),CONCATENATE("R3C",'Mapa final'!$O$18),"")</f>
        <v/>
      </c>
      <c r="AJ48" s="56" t="str">
        <f>IF(AND('Mapa final'!$Y$19="Muy Baja",'Mapa final'!$AA$19="Catastrófico"),CONCATENATE("R3C",'Mapa final'!$O$19),"")</f>
        <v/>
      </c>
      <c r="AK48" s="56" t="str">
        <f>IF(AND('Mapa final'!$Y$20="Muy Baja",'Mapa final'!$AA$20="Catastrófico"),CONCATENATE("R3C",'Mapa final'!$O$20),"")</f>
        <v/>
      </c>
      <c r="AL48" s="56" t="str">
        <f>IF(AND('Mapa final'!$Y$21="Muy Baja",'Mapa final'!$AA$21="Catastrófico"),CONCATENATE("R3C",'Mapa final'!$O$21),"")</f>
        <v/>
      </c>
      <c r="AM48" s="57" t="str">
        <f>IF(AND('Mapa final'!$Y$22="Muy Baja",'Mapa final'!$AA$22="Catastrófico"),CONCATENATE("R3C",'Mapa final'!$O$22),"")</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45">
      <c r="A49" s="84"/>
      <c r="B49" s="253"/>
      <c r="C49" s="253"/>
      <c r="D49" s="254"/>
      <c r="E49" s="354"/>
      <c r="F49" s="355"/>
      <c r="G49" s="355"/>
      <c r="H49" s="355"/>
      <c r="I49" s="370"/>
      <c r="J49" s="77" t="str">
        <f>IF(AND('Mapa final'!$Y$23="Muy Baja",'Mapa final'!$AA$23="Leve"),CONCATENATE("R4C",'Mapa final'!$O$23),"")</f>
        <v/>
      </c>
      <c r="K49" s="78" t="str">
        <f>IF(AND('Mapa final'!$Y$24="Muy Baja",'Mapa final'!$AA$24="Leve"),CONCATENATE("R4C",'Mapa final'!$O$24),"")</f>
        <v/>
      </c>
      <c r="L49" s="78" t="str">
        <f>IF(AND('Mapa final'!$Y$25="Muy Baja",'Mapa final'!$AA$25="Leve"),CONCATENATE("R4C",'Mapa final'!$O$25),"")</f>
        <v/>
      </c>
      <c r="M49" s="78" t="str">
        <f>IF(AND('Mapa final'!$Y$26="Muy Baja",'Mapa final'!$AA$26="Leve"),CONCATENATE("R4C",'Mapa final'!$O$26),"")</f>
        <v/>
      </c>
      <c r="N49" s="78" t="str">
        <f>IF(AND('Mapa final'!$Y$27="Muy Baja",'Mapa final'!$AA$27="Leve"),CONCATENATE("R4C",'Mapa final'!$O$27),"")</f>
        <v/>
      </c>
      <c r="O49" s="79" t="str">
        <f>IF(AND('Mapa final'!$Y$28="Muy Baja",'Mapa final'!$AA$28="Leve"),CONCATENATE("R4C",'Mapa final'!$O$28),"")</f>
        <v/>
      </c>
      <c r="P49" s="77" t="str">
        <f>IF(AND('Mapa final'!$Y$23="Muy Baja",'Mapa final'!$AA$23="Menor"),CONCATENATE("R4C",'Mapa final'!$O$23),"")</f>
        <v/>
      </c>
      <c r="Q49" s="78" t="str">
        <f>IF(AND('Mapa final'!$Y$24="Muy Baja",'Mapa final'!$AA$24="Menor"),CONCATENATE("R4C",'Mapa final'!$O$24),"")</f>
        <v/>
      </c>
      <c r="R49" s="78" t="str">
        <f>IF(AND('Mapa final'!$Y$25="Muy Baja",'Mapa final'!$AA$25="Menor"),CONCATENATE("R4C",'Mapa final'!$O$25),"")</f>
        <v/>
      </c>
      <c r="S49" s="78" t="str">
        <f>IF(AND('Mapa final'!$Y$26="Muy Baja",'Mapa final'!$AA$26="Menor"),CONCATENATE("R4C",'Mapa final'!$O$26),"")</f>
        <v/>
      </c>
      <c r="T49" s="78" t="str">
        <f>IF(AND('Mapa final'!$Y$27="Muy Baja",'Mapa final'!$AA$27="Menor"),CONCATENATE("R4C",'Mapa final'!$O$27),"")</f>
        <v/>
      </c>
      <c r="U49" s="79" t="str">
        <f>IF(AND('Mapa final'!$Y$28="Muy Baja",'Mapa final'!$AA$28="Menor"),CONCATENATE("R4C",'Mapa final'!$O$28),"")</f>
        <v/>
      </c>
      <c r="V49" s="68" t="str">
        <f>IF(AND('Mapa final'!$Y$23="Muy Baja",'Mapa final'!$AA$23="Moderado"),CONCATENATE("R4C",'Mapa final'!$O$23),"")</f>
        <v/>
      </c>
      <c r="W49" s="69" t="str">
        <f>IF(AND('Mapa final'!$Y$24="Muy Baja",'Mapa final'!$AA$24="Moderado"),CONCATENATE("R4C",'Mapa final'!$O$24),"")</f>
        <v/>
      </c>
      <c r="X49" s="69" t="str">
        <f>IF(AND('Mapa final'!$Y$25="Muy Baja",'Mapa final'!$AA$25="Moderado"),CONCATENATE("R4C",'Mapa final'!$O$25),"")</f>
        <v/>
      </c>
      <c r="Y49" s="69" t="str">
        <f>IF(AND('Mapa final'!$Y$26="Muy Baja",'Mapa final'!$AA$26="Moderado"),CONCATENATE("R4C",'Mapa final'!$O$26),"")</f>
        <v/>
      </c>
      <c r="Z49" s="69" t="str">
        <f>IF(AND('Mapa final'!$Y$27="Muy Baja",'Mapa final'!$AA$27="Moderado"),CONCATENATE("R4C",'Mapa final'!$O$27),"")</f>
        <v/>
      </c>
      <c r="AA49" s="70" t="str">
        <f>IF(AND('Mapa final'!$Y$28="Muy Baja",'Mapa final'!$AA$28="Moderado"),CONCATENATE("R4C",'Mapa final'!$O$28),"")</f>
        <v/>
      </c>
      <c r="AB49" s="52" t="str">
        <f>IF(AND('Mapa final'!$Y$23="Muy Baja",'Mapa final'!$AA$23="Mayor"),CONCATENATE("R4C",'Mapa final'!$O$23),"")</f>
        <v/>
      </c>
      <c r="AC49" s="53" t="str">
        <f>IF(AND('Mapa final'!$Y$24="Muy Baja",'Mapa final'!$AA$24="Mayor"),CONCATENATE("R4C",'Mapa final'!$O$24),"")</f>
        <v/>
      </c>
      <c r="AD49" s="53" t="str">
        <f>IF(AND('Mapa final'!$Y$25="Muy Baja",'Mapa final'!$AA$25="Mayor"),CONCATENATE("R4C",'Mapa final'!$O$25),"")</f>
        <v/>
      </c>
      <c r="AE49" s="53" t="str">
        <f>IF(AND('Mapa final'!$Y$26="Muy Baja",'Mapa final'!$AA$26="Mayor"),CONCATENATE("R4C",'Mapa final'!$O$26),"")</f>
        <v/>
      </c>
      <c r="AF49" s="53" t="str">
        <f>IF(AND('Mapa final'!$Y$27="Muy Baja",'Mapa final'!$AA$27="Mayor"),CONCATENATE("R4C",'Mapa final'!$O$27),"")</f>
        <v/>
      </c>
      <c r="AG49" s="54" t="str">
        <f>IF(AND('Mapa final'!$Y$28="Muy Baja",'Mapa final'!$AA$28="Mayor"),CONCATENATE("R4C",'Mapa final'!$O$28),"")</f>
        <v/>
      </c>
      <c r="AH49" s="55" t="str">
        <f>IF(AND('Mapa final'!$Y$23="Muy Baja",'Mapa final'!$AA$23="Catastrófico"),CONCATENATE("R4C",'Mapa final'!$O$23),"")</f>
        <v/>
      </c>
      <c r="AI49" s="56" t="str">
        <f>IF(AND('Mapa final'!$Y$24="Muy Baja",'Mapa final'!$AA$24="Catastrófico"),CONCATENATE("R4C",'Mapa final'!$O$24),"")</f>
        <v/>
      </c>
      <c r="AJ49" s="56" t="str">
        <f>IF(AND('Mapa final'!$Y$25="Muy Baja",'Mapa final'!$AA$25="Catastrófico"),CONCATENATE("R4C",'Mapa final'!$O$25),"")</f>
        <v/>
      </c>
      <c r="AK49" s="56" t="str">
        <f>IF(AND('Mapa final'!$Y$26="Muy Baja",'Mapa final'!$AA$26="Catastrófico"),CONCATENATE("R4C",'Mapa final'!$O$26),"")</f>
        <v/>
      </c>
      <c r="AL49" s="56" t="str">
        <f>IF(AND('Mapa final'!$Y$27="Muy Baja",'Mapa final'!$AA$27="Catastrófico"),CONCATENATE("R4C",'Mapa final'!$O$27),"")</f>
        <v/>
      </c>
      <c r="AM49" s="57" t="str">
        <f>IF(AND('Mapa final'!$Y$28="Muy Baja",'Mapa final'!$AA$28="Catastrófico"),CONCATENATE("R4C",'Mapa final'!$O$28),"")</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45">
      <c r="A50" s="84"/>
      <c r="B50" s="253"/>
      <c r="C50" s="253"/>
      <c r="D50" s="254"/>
      <c r="E50" s="354"/>
      <c r="F50" s="355"/>
      <c r="G50" s="355"/>
      <c r="H50" s="355"/>
      <c r="I50" s="370"/>
      <c r="J50" s="77" t="str">
        <f>IF(AND('Mapa final'!$Y$29="Muy Baja",'Mapa final'!$AA$29="Leve"),CONCATENATE("R5C",'Mapa final'!$O$29),"")</f>
        <v/>
      </c>
      <c r="K50" s="78" t="str">
        <f>IF(AND('Mapa final'!$Y$30="Muy Baja",'Mapa final'!$AA$30="Leve"),CONCATENATE("R5C",'Mapa final'!$O$30),"")</f>
        <v/>
      </c>
      <c r="L50" s="78" t="str">
        <f>IF(AND('Mapa final'!$Y$31="Muy Baja",'Mapa final'!$AA$31="Leve"),CONCATENATE("R5C",'Mapa final'!$O$31),"")</f>
        <v/>
      </c>
      <c r="M50" s="78" t="str">
        <f>IF(AND('Mapa final'!$Y$32="Muy Baja",'Mapa final'!$AA$32="Leve"),CONCATENATE("R5C",'Mapa final'!$O$32),"")</f>
        <v/>
      </c>
      <c r="N50" s="78" t="str">
        <f>IF(AND('Mapa final'!$Y$33="Muy Baja",'Mapa final'!$AA$33="Leve"),CONCATENATE("R5C",'Mapa final'!$O$33),"")</f>
        <v/>
      </c>
      <c r="O50" s="79" t="str">
        <f>IF(AND('Mapa final'!$Y$34="Muy Baja",'Mapa final'!$AA$34="Leve"),CONCATENATE("R5C",'Mapa final'!$O$34),"")</f>
        <v/>
      </c>
      <c r="P50" s="77" t="str">
        <f>IF(AND('Mapa final'!$Y$29="Muy Baja",'Mapa final'!$AA$29="Menor"),CONCATENATE("R5C",'Mapa final'!$O$29),"")</f>
        <v/>
      </c>
      <c r="Q50" s="78" t="str">
        <f>IF(AND('Mapa final'!$Y$30="Muy Baja",'Mapa final'!$AA$30="Menor"),CONCATENATE("R5C",'Mapa final'!$O$30),"")</f>
        <v/>
      </c>
      <c r="R50" s="78" t="str">
        <f>IF(AND('Mapa final'!$Y$31="Muy Baja",'Mapa final'!$AA$31="Menor"),CONCATENATE("R5C",'Mapa final'!$O$31),"")</f>
        <v/>
      </c>
      <c r="S50" s="78" t="str">
        <f>IF(AND('Mapa final'!$Y$32="Muy Baja",'Mapa final'!$AA$32="Menor"),CONCATENATE("R5C",'Mapa final'!$O$32),"")</f>
        <v/>
      </c>
      <c r="T50" s="78" t="str">
        <f>IF(AND('Mapa final'!$Y$33="Muy Baja",'Mapa final'!$AA$33="Menor"),CONCATENATE("R5C",'Mapa final'!$O$33),"")</f>
        <v/>
      </c>
      <c r="U50" s="79" t="str">
        <f>IF(AND('Mapa final'!$Y$34="Muy Baja",'Mapa final'!$AA$34="Menor"),CONCATENATE("R5C",'Mapa final'!$O$34),"")</f>
        <v/>
      </c>
      <c r="V50" s="68" t="str">
        <f>IF(AND('Mapa final'!$Y$29="Muy Baja",'Mapa final'!$AA$29="Moderado"),CONCATENATE("R5C",'Mapa final'!$O$29),"")</f>
        <v/>
      </c>
      <c r="W50" s="69" t="str">
        <f>IF(AND('Mapa final'!$Y$30="Muy Baja",'Mapa final'!$AA$30="Moderado"),CONCATENATE("R5C",'Mapa final'!$O$30),"")</f>
        <v/>
      </c>
      <c r="X50" s="69" t="str">
        <f>IF(AND('Mapa final'!$Y$31="Muy Baja",'Mapa final'!$AA$31="Moderado"),CONCATENATE("R5C",'Mapa final'!$O$31),"")</f>
        <v/>
      </c>
      <c r="Y50" s="69" t="str">
        <f>IF(AND('Mapa final'!$Y$32="Muy Baja",'Mapa final'!$AA$32="Moderado"),CONCATENATE("R5C",'Mapa final'!$O$32),"")</f>
        <v/>
      </c>
      <c r="Z50" s="69" t="str">
        <f>IF(AND('Mapa final'!$Y$33="Muy Baja",'Mapa final'!$AA$33="Moderado"),CONCATENATE("R5C",'Mapa final'!$O$33),"")</f>
        <v/>
      </c>
      <c r="AA50" s="70" t="str">
        <f>IF(AND('Mapa final'!$Y$34="Muy Baja",'Mapa final'!$AA$34="Moderado"),CONCATENATE("R5C",'Mapa final'!$O$34),"")</f>
        <v/>
      </c>
      <c r="AB50" s="52" t="str">
        <f>IF(AND('Mapa final'!$Y$29="Muy Baja",'Mapa final'!$AA$29="Mayor"),CONCATENATE("R5C",'Mapa final'!$O$29),"")</f>
        <v/>
      </c>
      <c r="AC50" s="53" t="str">
        <f>IF(AND('Mapa final'!$Y$30="Muy Baja",'Mapa final'!$AA$30="Mayor"),CONCATENATE("R5C",'Mapa final'!$O$30),"")</f>
        <v/>
      </c>
      <c r="AD50" s="58" t="str">
        <f>IF(AND('Mapa final'!$Y$31="Muy Baja",'Mapa final'!$AA$31="Mayor"),CONCATENATE("R5C",'Mapa final'!$O$31),"")</f>
        <v/>
      </c>
      <c r="AE50" s="58" t="str">
        <f>IF(AND('Mapa final'!$Y$32="Muy Baja",'Mapa final'!$AA$32="Mayor"),CONCATENATE("R5C",'Mapa final'!$O$32),"")</f>
        <v/>
      </c>
      <c r="AF50" s="58" t="str">
        <f>IF(AND('Mapa final'!$Y$33="Muy Baja",'Mapa final'!$AA$33="Mayor"),CONCATENATE("R5C",'Mapa final'!$O$33),"")</f>
        <v/>
      </c>
      <c r="AG50" s="54" t="str">
        <f>IF(AND('Mapa final'!$Y$34="Muy Baja",'Mapa final'!$AA$34="Mayor"),CONCATENATE("R5C",'Mapa final'!$O$34),"")</f>
        <v/>
      </c>
      <c r="AH50" s="55" t="str">
        <f>IF(AND('Mapa final'!$Y$29="Muy Baja",'Mapa final'!$AA$29="Catastrófico"),CONCATENATE("R5C",'Mapa final'!$O$29),"")</f>
        <v/>
      </c>
      <c r="AI50" s="56" t="str">
        <f>IF(AND('Mapa final'!$Y$30="Muy Baja",'Mapa final'!$AA$30="Catastrófico"),CONCATENATE("R5C",'Mapa final'!$O$30),"")</f>
        <v/>
      </c>
      <c r="AJ50" s="56" t="str">
        <f>IF(AND('Mapa final'!$Y$31="Muy Baja",'Mapa final'!$AA$31="Catastrófico"),CONCATENATE("R5C",'Mapa final'!$O$31),"")</f>
        <v/>
      </c>
      <c r="AK50" s="56" t="str">
        <f>IF(AND('Mapa final'!$Y$32="Muy Baja",'Mapa final'!$AA$32="Catastrófico"),CONCATENATE("R5C",'Mapa final'!$O$32),"")</f>
        <v/>
      </c>
      <c r="AL50" s="56" t="str">
        <f>IF(AND('Mapa final'!$Y$33="Muy Baja",'Mapa final'!$AA$33="Catastrófico"),CONCATENATE("R5C",'Mapa final'!$O$33),"")</f>
        <v/>
      </c>
      <c r="AM50" s="57" t="str">
        <f>IF(AND('Mapa final'!$Y$34="Muy Baja",'Mapa final'!$AA$34="Catastrófico"),CONCATENATE("R5C",'Mapa final'!$O$34),"")</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45">
      <c r="A51" s="84"/>
      <c r="B51" s="253"/>
      <c r="C51" s="253"/>
      <c r="D51" s="254"/>
      <c r="E51" s="354"/>
      <c r="F51" s="355"/>
      <c r="G51" s="355"/>
      <c r="H51" s="355"/>
      <c r="I51" s="370"/>
      <c r="J51" s="77" t="str">
        <f>IF(AND('Mapa final'!$Y$35="Muy Baja",'Mapa final'!$AA$35="Leve"),CONCATENATE("R6C",'Mapa final'!$O$35),"")</f>
        <v/>
      </c>
      <c r="K51" s="78" t="str">
        <f>IF(AND('Mapa final'!$Y$36="Muy Baja",'Mapa final'!$AA$36="Leve"),CONCATENATE("R6C",'Mapa final'!$O$36),"")</f>
        <v/>
      </c>
      <c r="L51" s="78" t="str">
        <f>IF(AND('Mapa final'!$Y$37="Muy Baja",'Mapa final'!$AA$37="Leve"),CONCATENATE("R6C",'Mapa final'!$O$37),"")</f>
        <v/>
      </c>
      <c r="M51" s="78" t="str">
        <f>IF(AND('Mapa final'!$Y$38="Muy Baja",'Mapa final'!$AA$38="Leve"),CONCATENATE("R6C",'Mapa final'!$O$38),"")</f>
        <v/>
      </c>
      <c r="N51" s="78" t="str">
        <f>IF(AND('Mapa final'!$Y$39="Muy Baja",'Mapa final'!$AA$39="Leve"),CONCATENATE("R6C",'Mapa final'!$O$39),"")</f>
        <v/>
      </c>
      <c r="O51" s="79" t="str">
        <f>IF(AND('Mapa final'!$Y$40="Muy Baja",'Mapa final'!$AA$40="Leve"),CONCATENATE("R6C",'Mapa final'!$O$40),"")</f>
        <v/>
      </c>
      <c r="P51" s="77" t="str">
        <f>IF(AND('Mapa final'!$Y$35="Muy Baja",'Mapa final'!$AA$35="Menor"),CONCATENATE("R6C",'Mapa final'!$O$35),"")</f>
        <v/>
      </c>
      <c r="Q51" s="78" t="str">
        <f>IF(AND('Mapa final'!$Y$36="Muy Baja",'Mapa final'!$AA$36="Menor"),CONCATENATE("R6C",'Mapa final'!$O$36),"")</f>
        <v/>
      </c>
      <c r="R51" s="78" t="str">
        <f>IF(AND('Mapa final'!$Y$37="Muy Baja",'Mapa final'!$AA$37="Menor"),CONCATENATE("R6C",'Mapa final'!$O$37),"")</f>
        <v/>
      </c>
      <c r="S51" s="78" t="str">
        <f>IF(AND('Mapa final'!$Y$38="Muy Baja",'Mapa final'!$AA$38="Menor"),CONCATENATE("R6C",'Mapa final'!$O$38),"")</f>
        <v/>
      </c>
      <c r="T51" s="78" t="str">
        <f>IF(AND('Mapa final'!$Y$39="Muy Baja",'Mapa final'!$AA$39="Menor"),CONCATENATE("R6C",'Mapa final'!$O$39),"")</f>
        <v/>
      </c>
      <c r="U51" s="79" t="str">
        <f>IF(AND('Mapa final'!$Y$40="Muy Baja",'Mapa final'!$AA$40="Menor"),CONCATENATE("R6C",'Mapa final'!$O$40),"")</f>
        <v/>
      </c>
      <c r="V51" s="68" t="str">
        <f>IF(AND('Mapa final'!$Y$35="Muy Baja",'Mapa final'!$AA$35="Moderado"),CONCATENATE("R6C",'Mapa final'!$O$35),"")</f>
        <v/>
      </c>
      <c r="W51" s="69" t="str">
        <f>IF(AND('Mapa final'!$Y$36="Muy Baja",'Mapa final'!$AA$36="Moderado"),CONCATENATE("R6C",'Mapa final'!$O$36),"")</f>
        <v/>
      </c>
      <c r="X51" s="69" t="str">
        <f>IF(AND('Mapa final'!$Y$37="Muy Baja",'Mapa final'!$AA$37="Moderado"),CONCATENATE("R6C",'Mapa final'!$O$37),"")</f>
        <v/>
      </c>
      <c r="Y51" s="69" t="str">
        <f>IF(AND('Mapa final'!$Y$38="Muy Baja",'Mapa final'!$AA$38="Moderado"),CONCATENATE("R6C",'Mapa final'!$O$38),"")</f>
        <v/>
      </c>
      <c r="Z51" s="69" t="str">
        <f>IF(AND('Mapa final'!$Y$39="Muy Baja",'Mapa final'!$AA$39="Moderado"),CONCATENATE("R6C",'Mapa final'!$O$39),"")</f>
        <v/>
      </c>
      <c r="AA51" s="70" t="str">
        <f>IF(AND('Mapa final'!$Y$40="Muy Baja",'Mapa final'!$AA$40="Moderado"),CONCATENATE("R6C",'Mapa final'!$O$40),"")</f>
        <v/>
      </c>
      <c r="AB51" s="52" t="str">
        <f>IF(AND('Mapa final'!$Y$35="Muy Baja",'Mapa final'!$AA$35="Mayor"),CONCATENATE("R6C",'Mapa final'!$O$35),"")</f>
        <v/>
      </c>
      <c r="AC51" s="53" t="str">
        <f>IF(AND('Mapa final'!$Y$36="Muy Baja",'Mapa final'!$AA$36="Mayor"),CONCATENATE("R6C",'Mapa final'!$O$36),"")</f>
        <v/>
      </c>
      <c r="AD51" s="58" t="str">
        <f>IF(AND('Mapa final'!$Y$37="Muy Baja",'Mapa final'!$AA$37="Mayor"),CONCATENATE("R6C",'Mapa final'!$O$37),"")</f>
        <v/>
      </c>
      <c r="AE51" s="58" t="str">
        <f>IF(AND('Mapa final'!$Y$38="Muy Baja",'Mapa final'!$AA$38="Mayor"),CONCATENATE("R6C",'Mapa final'!$O$38),"")</f>
        <v/>
      </c>
      <c r="AF51" s="58" t="str">
        <f>IF(AND('Mapa final'!$Y$39="Muy Baja",'Mapa final'!$AA$39="Mayor"),CONCATENATE("R6C",'Mapa final'!$O$39),"")</f>
        <v/>
      </c>
      <c r="AG51" s="54" t="str">
        <f>IF(AND('Mapa final'!$Y$40="Muy Baja",'Mapa final'!$AA$40="Mayor"),CONCATENATE("R6C",'Mapa final'!$O$40),"")</f>
        <v/>
      </c>
      <c r="AH51" s="55" t="str">
        <f>IF(AND('Mapa final'!$Y$35="Muy Baja",'Mapa final'!$AA$35="Catastrófico"),CONCATENATE("R6C",'Mapa final'!$O$35),"")</f>
        <v/>
      </c>
      <c r="AI51" s="56" t="str">
        <f>IF(AND('Mapa final'!$Y$36="Muy Baja",'Mapa final'!$AA$36="Catastrófico"),CONCATENATE("R6C",'Mapa final'!$O$36),"")</f>
        <v/>
      </c>
      <c r="AJ51" s="56" t="str">
        <f>IF(AND('Mapa final'!$Y$37="Muy Baja",'Mapa final'!$AA$37="Catastrófico"),CONCATENATE("R6C",'Mapa final'!$O$37),"")</f>
        <v/>
      </c>
      <c r="AK51" s="56" t="str">
        <f>IF(AND('Mapa final'!$Y$38="Muy Baja",'Mapa final'!$AA$38="Catastrófico"),CONCATENATE("R6C",'Mapa final'!$O$38),"")</f>
        <v/>
      </c>
      <c r="AL51" s="56" t="str">
        <f>IF(AND('Mapa final'!$Y$39="Muy Baja",'Mapa final'!$AA$39="Catastrófico"),CONCATENATE("R6C",'Mapa final'!$O$39),"")</f>
        <v/>
      </c>
      <c r="AM51" s="57" t="str">
        <f>IF(AND('Mapa final'!$Y$40="Muy Baja",'Mapa final'!$AA$40="Catastrófico"),CONCATENATE("R6C",'Mapa final'!$O$40),"")</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45">
      <c r="A52" s="84"/>
      <c r="B52" s="253"/>
      <c r="C52" s="253"/>
      <c r="D52" s="254"/>
      <c r="E52" s="354"/>
      <c r="F52" s="355"/>
      <c r="G52" s="355"/>
      <c r="H52" s="355"/>
      <c r="I52" s="370"/>
      <c r="J52" s="77" t="str">
        <f>IF(AND('Mapa final'!$Y$41="Muy Baja",'Mapa final'!$AA$41="Leve"),CONCATENATE("R7C",'Mapa final'!$O$41),"")</f>
        <v/>
      </c>
      <c r="K52" s="78" t="str">
        <f>IF(AND('Mapa final'!$Y$42="Muy Baja",'Mapa final'!$AA$42="Leve"),CONCATENATE("R7C",'Mapa final'!$O$42),"")</f>
        <v/>
      </c>
      <c r="L52" s="78" t="str">
        <f>IF(AND('Mapa final'!$Y$43="Muy Baja",'Mapa final'!$AA$43="Leve"),CONCATENATE("R7C",'Mapa final'!$O$43),"")</f>
        <v/>
      </c>
      <c r="M52" s="78" t="str">
        <f>IF(AND('Mapa final'!$Y$44="Muy Baja",'Mapa final'!$AA$44="Leve"),CONCATENATE("R7C",'Mapa final'!$O$44),"")</f>
        <v/>
      </c>
      <c r="N52" s="78" t="str">
        <f>IF(AND('Mapa final'!$Y$45="Muy Baja",'Mapa final'!$AA$45="Leve"),CONCATENATE("R7C",'Mapa final'!$O$45),"")</f>
        <v/>
      </c>
      <c r="O52" s="79" t="str">
        <f>IF(AND('Mapa final'!$Y$46="Muy Baja",'Mapa final'!$AA$46="Leve"),CONCATENATE("R7C",'Mapa final'!$O$46),"")</f>
        <v/>
      </c>
      <c r="P52" s="77" t="str">
        <f>IF(AND('Mapa final'!$Y$41="Muy Baja",'Mapa final'!$AA$41="Menor"),CONCATENATE("R7C",'Mapa final'!$O$41),"")</f>
        <v/>
      </c>
      <c r="Q52" s="78" t="str">
        <f>IF(AND('Mapa final'!$Y$42="Muy Baja",'Mapa final'!$AA$42="Menor"),CONCATENATE("R7C",'Mapa final'!$O$42),"")</f>
        <v/>
      </c>
      <c r="R52" s="78" t="str">
        <f>IF(AND('Mapa final'!$Y$43="Muy Baja",'Mapa final'!$AA$43="Menor"),CONCATENATE("R7C",'Mapa final'!$O$43),"")</f>
        <v/>
      </c>
      <c r="S52" s="78" t="str">
        <f>IF(AND('Mapa final'!$Y$44="Muy Baja",'Mapa final'!$AA$44="Menor"),CONCATENATE("R7C",'Mapa final'!$O$44),"")</f>
        <v/>
      </c>
      <c r="T52" s="78" t="str">
        <f>IF(AND('Mapa final'!$Y$45="Muy Baja",'Mapa final'!$AA$45="Menor"),CONCATENATE("R7C",'Mapa final'!$O$45),"")</f>
        <v/>
      </c>
      <c r="U52" s="79" t="str">
        <f>IF(AND('Mapa final'!$Y$46="Muy Baja",'Mapa final'!$AA$46="Menor"),CONCATENATE("R7C",'Mapa final'!$O$46),"")</f>
        <v/>
      </c>
      <c r="V52" s="68" t="str">
        <f>IF(AND('Mapa final'!$Y$41="Muy Baja",'Mapa final'!$AA$41="Moderado"),CONCATENATE("R7C",'Mapa final'!$O$41),"")</f>
        <v/>
      </c>
      <c r="W52" s="69" t="str">
        <f>IF(AND('Mapa final'!$Y$42="Muy Baja",'Mapa final'!$AA$42="Moderado"),CONCATENATE("R7C",'Mapa final'!$O$42),"")</f>
        <v/>
      </c>
      <c r="X52" s="69" t="str">
        <f>IF(AND('Mapa final'!$Y$43="Muy Baja",'Mapa final'!$AA$43="Moderado"),CONCATENATE("R7C",'Mapa final'!$O$43),"")</f>
        <v/>
      </c>
      <c r="Y52" s="69" t="str">
        <f>IF(AND('Mapa final'!$Y$44="Muy Baja",'Mapa final'!$AA$44="Moderado"),CONCATENATE("R7C",'Mapa final'!$O$44),"")</f>
        <v/>
      </c>
      <c r="Z52" s="69" t="str">
        <f>IF(AND('Mapa final'!$Y$45="Muy Baja",'Mapa final'!$AA$45="Moderado"),CONCATENATE("R7C",'Mapa final'!$O$45),"")</f>
        <v/>
      </c>
      <c r="AA52" s="70" t="str">
        <f>IF(AND('Mapa final'!$Y$46="Muy Baja",'Mapa final'!$AA$46="Moderado"),CONCATENATE("R7C",'Mapa final'!$O$46),"")</f>
        <v/>
      </c>
      <c r="AB52" s="52" t="str">
        <f>IF(AND('Mapa final'!$Y$41="Muy Baja",'Mapa final'!$AA$41="Mayor"),CONCATENATE("R7C",'Mapa final'!$O$41),"")</f>
        <v/>
      </c>
      <c r="AC52" s="53" t="str">
        <f>IF(AND('Mapa final'!$Y$42="Muy Baja",'Mapa final'!$AA$42="Mayor"),CONCATENATE("R7C",'Mapa final'!$O$42),"")</f>
        <v/>
      </c>
      <c r="AD52" s="58" t="str">
        <f>IF(AND('Mapa final'!$Y$43="Muy Baja",'Mapa final'!$AA$43="Mayor"),CONCATENATE("R7C",'Mapa final'!$O$43),"")</f>
        <v/>
      </c>
      <c r="AE52" s="58" t="str">
        <f>IF(AND('Mapa final'!$Y$44="Muy Baja",'Mapa final'!$AA$44="Mayor"),CONCATENATE("R7C",'Mapa final'!$O$44),"")</f>
        <v/>
      </c>
      <c r="AF52" s="58" t="str">
        <f>IF(AND('Mapa final'!$Y$45="Muy Baja",'Mapa final'!$AA$45="Mayor"),CONCATENATE("R7C",'Mapa final'!$O$45),"")</f>
        <v/>
      </c>
      <c r="AG52" s="54" t="str">
        <f>IF(AND('Mapa final'!$Y$46="Muy Baja",'Mapa final'!$AA$46="Mayor"),CONCATENATE("R7C",'Mapa final'!$O$46),"")</f>
        <v/>
      </c>
      <c r="AH52" s="55" t="str">
        <f>IF(AND('Mapa final'!$Y$41="Muy Baja",'Mapa final'!$AA$41="Catastrófico"),CONCATENATE("R7C",'Mapa final'!$O$41),"")</f>
        <v/>
      </c>
      <c r="AI52" s="56" t="str">
        <f>IF(AND('Mapa final'!$Y$42="Muy Baja",'Mapa final'!$AA$42="Catastrófico"),CONCATENATE("R7C",'Mapa final'!$O$42),"")</f>
        <v/>
      </c>
      <c r="AJ52" s="56" t="str">
        <f>IF(AND('Mapa final'!$Y$43="Muy Baja",'Mapa final'!$AA$43="Catastrófico"),CONCATENATE("R7C",'Mapa final'!$O$43),"")</f>
        <v/>
      </c>
      <c r="AK52" s="56" t="str">
        <f>IF(AND('Mapa final'!$Y$44="Muy Baja",'Mapa final'!$AA$44="Catastrófico"),CONCATENATE("R7C",'Mapa final'!$O$44),"")</f>
        <v/>
      </c>
      <c r="AL52" s="56" t="str">
        <f>IF(AND('Mapa final'!$Y$45="Muy Baja",'Mapa final'!$AA$45="Catastrófico"),CONCATENATE("R7C",'Mapa final'!$O$45),"")</f>
        <v/>
      </c>
      <c r="AM52" s="57" t="str">
        <f>IF(AND('Mapa final'!$Y$46="Muy Baja",'Mapa final'!$AA$46="Catastrófico"),CONCATENATE("R7C",'Mapa final'!$O$46),"")</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5">
      <c r="A53" s="84"/>
      <c r="B53" s="253"/>
      <c r="C53" s="253"/>
      <c r="D53" s="254"/>
      <c r="E53" s="354"/>
      <c r="F53" s="355"/>
      <c r="G53" s="355"/>
      <c r="H53" s="355"/>
      <c r="I53" s="370"/>
      <c r="J53" s="77" t="str">
        <f>IF(AND('Mapa final'!$Y$47="Muy Baja",'Mapa final'!$AA$47="Leve"),CONCATENATE("R8C",'Mapa final'!$O$47),"")</f>
        <v/>
      </c>
      <c r="K53" s="78" t="str">
        <f>IF(AND('Mapa final'!$Y$48="Muy Baja",'Mapa final'!$AA$48="Leve"),CONCATENATE("R8C",'Mapa final'!$O$48),"")</f>
        <v/>
      </c>
      <c r="L53" s="78" t="str">
        <f>IF(AND('Mapa final'!$Y$49="Muy Baja",'Mapa final'!$AA$49="Leve"),CONCATENATE("R8C",'Mapa final'!$O$49),"")</f>
        <v/>
      </c>
      <c r="M53" s="78" t="str">
        <f>IF(AND('Mapa final'!$Y$50="Muy Baja",'Mapa final'!$AA$50="Leve"),CONCATENATE("R8C",'Mapa final'!$O$50),"")</f>
        <v/>
      </c>
      <c r="N53" s="78" t="str">
        <f>IF(AND('Mapa final'!$Y$51="Muy Baja",'Mapa final'!$AA$51="Leve"),CONCATENATE("R8C",'Mapa final'!$O$51),"")</f>
        <v/>
      </c>
      <c r="O53" s="79" t="str">
        <f>IF(AND('Mapa final'!$Y$52="Muy Baja",'Mapa final'!$AA$52="Leve"),CONCATENATE("R8C",'Mapa final'!$O$52),"")</f>
        <v/>
      </c>
      <c r="P53" s="77" t="str">
        <f>IF(AND('Mapa final'!$Y$47="Muy Baja",'Mapa final'!$AA$47="Menor"),CONCATENATE("R8C",'Mapa final'!$O$47),"")</f>
        <v/>
      </c>
      <c r="Q53" s="78" t="str">
        <f>IF(AND('Mapa final'!$Y$48="Muy Baja",'Mapa final'!$AA$48="Menor"),CONCATENATE("R8C",'Mapa final'!$O$48),"")</f>
        <v/>
      </c>
      <c r="R53" s="78" t="str">
        <f>IF(AND('Mapa final'!$Y$49="Muy Baja",'Mapa final'!$AA$49="Menor"),CONCATENATE("R8C",'Mapa final'!$O$49),"")</f>
        <v/>
      </c>
      <c r="S53" s="78" t="str">
        <f>IF(AND('Mapa final'!$Y$50="Muy Baja",'Mapa final'!$AA$50="Menor"),CONCATENATE("R8C",'Mapa final'!$O$50),"")</f>
        <v/>
      </c>
      <c r="T53" s="78" t="str">
        <f>IF(AND('Mapa final'!$Y$51="Muy Baja",'Mapa final'!$AA$51="Menor"),CONCATENATE("R8C",'Mapa final'!$O$51),"")</f>
        <v/>
      </c>
      <c r="U53" s="79" t="str">
        <f>IF(AND('Mapa final'!$Y$52="Muy Baja",'Mapa final'!$AA$52="Menor"),CONCATENATE("R8C",'Mapa final'!$O$52),"")</f>
        <v/>
      </c>
      <c r="V53" s="68" t="str">
        <f>IF(AND('Mapa final'!$Y$47="Muy Baja",'Mapa final'!$AA$47="Moderado"),CONCATENATE("R8C",'Mapa final'!$O$47),"")</f>
        <v/>
      </c>
      <c r="W53" s="69" t="str">
        <f>IF(AND('Mapa final'!$Y$48="Muy Baja",'Mapa final'!$AA$48="Moderado"),CONCATENATE("R8C",'Mapa final'!$O$48),"")</f>
        <v/>
      </c>
      <c r="X53" s="69" t="str">
        <f>IF(AND('Mapa final'!$Y$49="Muy Baja",'Mapa final'!$AA$49="Moderado"),CONCATENATE("R8C",'Mapa final'!$O$49),"")</f>
        <v/>
      </c>
      <c r="Y53" s="69" t="str">
        <f>IF(AND('Mapa final'!$Y$50="Muy Baja",'Mapa final'!$AA$50="Moderado"),CONCATENATE("R8C",'Mapa final'!$O$50),"")</f>
        <v/>
      </c>
      <c r="Z53" s="69" t="str">
        <f>IF(AND('Mapa final'!$Y$51="Muy Baja",'Mapa final'!$AA$51="Moderado"),CONCATENATE("R8C",'Mapa final'!$O$51),"")</f>
        <v/>
      </c>
      <c r="AA53" s="70" t="str">
        <f>IF(AND('Mapa final'!$Y$52="Muy Baja",'Mapa final'!$AA$52="Moderado"),CONCATENATE("R8C",'Mapa final'!$O$52),"")</f>
        <v/>
      </c>
      <c r="AB53" s="52" t="str">
        <f>IF(AND('Mapa final'!$Y$47="Muy Baja",'Mapa final'!$AA$47="Mayor"),CONCATENATE("R8C",'Mapa final'!$O$47),"")</f>
        <v/>
      </c>
      <c r="AC53" s="53" t="str">
        <f>IF(AND('Mapa final'!$Y$48="Muy Baja",'Mapa final'!$AA$48="Mayor"),CONCATENATE("R8C",'Mapa final'!$O$48),"")</f>
        <v/>
      </c>
      <c r="AD53" s="58" t="str">
        <f>IF(AND('Mapa final'!$Y$49="Muy Baja",'Mapa final'!$AA$49="Mayor"),CONCATENATE("R8C",'Mapa final'!$O$49),"")</f>
        <v/>
      </c>
      <c r="AE53" s="58" t="str">
        <f>IF(AND('Mapa final'!$Y$50="Muy Baja",'Mapa final'!$AA$50="Mayor"),CONCATENATE("R8C",'Mapa final'!$O$50),"")</f>
        <v/>
      </c>
      <c r="AF53" s="58" t="str">
        <f>IF(AND('Mapa final'!$Y$51="Muy Baja",'Mapa final'!$AA$51="Mayor"),CONCATENATE("R8C",'Mapa final'!$O$51),"")</f>
        <v/>
      </c>
      <c r="AG53" s="54" t="str">
        <f>IF(AND('Mapa final'!$Y$52="Muy Baja",'Mapa final'!$AA$52="Mayor"),CONCATENATE("R8C",'Mapa final'!$O$52),"")</f>
        <v/>
      </c>
      <c r="AH53" s="55" t="str">
        <f>IF(AND('Mapa final'!$Y$47="Muy Baja",'Mapa final'!$AA$47="Catastrófico"),CONCATENATE("R8C",'Mapa final'!$O$47),"")</f>
        <v/>
      </c>
      <c r="AI53" s="56" t="str">
        <f>IF(AND('Mapa final'!$Y$48="Muy Baja",'Mapa final'!$AA$48="Catastrófico"),CONCATENATE("R8C",'Mapa final'!$O$48),"")</f>
        <v/>
      </c>
      <c r="AJ53" s="56" t="str">
        <f>IF(AND('Mapa final'!$Y$49="Muy Baja",'Mapa final'!$AA$49="Catastrófico"),CONCATENATE("R8C",'Mapa final'!$O$49),"")</f>
        <v/>
      </c>
      <c r="AK53" s="56" t="str">
        <f>IF(AND('Mapa final'!$Y$50="Muy Baja",'Mapa final'!$AA$50="Catastrófico"),CONCATENATE("R8C",'Mapa final'!$O$50),"")</f>
        <v/>
      </c>
      <c r="AL53" s="56" t="str">
        <f>IF(AND('Mapa final'!$Y$51="Muy Baja",'Mapa final'!$AA$51="Catastrófico"),CONCATENATE("R8C",'Mapa final'!$O$51),"")</f>
        <v/>
      </c>
      <c r="AM53" s="57" t="str">
        <f>IF(AND('Mapa final'!$Y$52="Muy Baja",'Mapa final'!$AA$52="Catastrófico"),CONCATENATE("R8C",'Mapa final'!$O$52),"")</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5">
      <c r="A54" s="84"/>
      <c r="B54" s="253"/>
      <c r="C54" s="253"/>
      <c r="D54" s="254"/>
      <c r="E54" s="354"/>
      <c r="F54" s="355"/>
      <c r="G54" s="355"/>
      <c r="H54" s="355"/>
      <c r="I54" s="370"/>
      <c r="J54" s="77" t="str">
        <f>IF(AND('Mapa final'!$Y$53="Muy Baja",'Mapa final'!$AA$53="Leve"),CONCATENATE("R9C",'Mapa final'!$O$53),"")</f>
        <v/>
      </c>
      <c r="K54" s="78" t="str">
        <f>IF(AND('Mapa final'!$Y$54="Muy Baja",'Mapa final'!$AA$54="Leve"),CONCATENATE("R9C",'Mapa final'!$O$54),"")</f>
        <v/>
      </c>
      <c r="L54" s="78" t="str">
        <f>IF(AND('Mapa final'!$Y$55="Muy Baja",'Mapa final'!$AA$55="Leve"),CONCATENATE("R9C",'Mapa final'!$O$55),"")</f>
        <v/>
      </c>
      <c r="M54" s="78" t="str">
        <f>IF(AND('Mapa final'!$Y$56="Muy Baja",'Mapa final'!$AA$56="Leve"),CONCATENATE("R9C",'Mapa final'!$O$56),"")</f>
        <v/>
      </c>
      <c r="N54" s="78" t="str">
        <f>IF(AND('Mapa final'!$Y$57="Muy Baja",'Mapa final'!$AA$57="Leve"),CONCATENATE("R9C",'Mapa final'!$O$57),"")</f>
        <v/>
      </c>
      <c r="O54" s="79" t="str">
        <f>IF(AND('Mapa final'!$Y$58="Muy Baja",'Mapa final'!$AA$58="Leve"),CONCATENATE("R9C",'Mapa final'!$O$58),"")</f>
        <v/>
      </c>
      <c r="P54" s="77" t="str">
        <f>IF(AND('Mapa final'!$Y$53="Muy Baja",'Mapa final'!$AA$53="Menor"),CONCATENATE("R9C",'Mapa final'!$O$53),"")</f>
        <v/>
      </c>
      <c r="Q54" s="78" t="str">
        <f>IF(AND('Mapa final'!$Y$54="Muy Baja",'Mapa final'!$AA$54="Menor"),CONCATENATE("R9C",'Mapa final'!$O$54),"")</f>
        <v/>
      </c>
      <c r="R54" s="78" t="str">
        <f>IF(AND('Mapa final'!$Y$55="Muy Baja",'Mapa final'!$AA$55="Menor"),CONCATENATE("R9C",'Mapa final'!$O$55),"")</f>
        <v/>
      </c>
      <c r="S54" s="78" t="str">
        <f>IF(AND('Mapa final'!$Y$56="Muy Baja",'Mapa final'!$AA$56="Menor"),CONCATENATE("R9C",'Mapa final'!$O$56),"")</f>
        <v/>
      </c>
      <c r="T54" s="78" t="str">
        <f>IF(AND('Mapa final'!$Y$57="Muy Baja",'Mapa final'!$AA$57="Menor"),CONCATENATE("R9C",'Mapa final'!$O$57),"")</f>
        <v/>
      </c>
      <c r="U54" s="79" t="str">
        <f>IF(AND('Mapa final'!$Y$58="Muy Baja",'Mapa final'!$AA$58="Menor"),CONCATENATE("R9C",'Mapa final'!$O$58),"")</f>
        <v/>
      </c>
      <c r="V54" s="68" t="str">
        <f>IF(AND('Mapa final'!$Y$53="Muy Baja",'Mapa final'!$AA$53="Moderado"),CONCATENATE("R9C",'Mapa final'!$O$53),"")</f>
        <v/>
      </c>
      <c r="W54" s="69" t="str">
        <f>IF(AND('Mapa final'!$Y$54="Muy Baja",'Mapa final'!$AA$54="Moderado"),CONCATENATE("R9C",'Mapa final'!$O$54),"")</f>
        <v/>
      </c>
      <c r="X54" s="69" t="str">
        <f>IF(AND('Mapa final'!$Y$55="Muy Baja",'Mapa final'!$AA$55="Moderado"),CONCATENATE("R9C",'Mapa final'!$O$55),"")</f>
        <v/>
      </c>
      <c r="Y54" s="69" t="str">
        <f>IF(AND('Mapa final'!$Y$56="Muy Baja",'Mapa final'!$AA$56="Moderado"),CONCATENATE("R9C",'Mapa final'!$O$56),"")</f>
        <v/>
      </c>
      <c r="Z54" s="69" t="str">
        <f>IF(AND('Mapa final'!$Y$57="Muy Baja",'Mapa final'!$AA$57="Moderado"),CONCATENATE("R9C",'Mapa final'!$O$57),"")</f>
        <v/>
      </c>
      <c r="AA54" s="70" t="str">
        <f>IF(AND('Mapa final'!$Y$58="Muy Baja",'Mapa final'!$AA$58="Moderado"),CONCATENATE("R9C",'Mapa final'!$O$58),"")</f>
        <v/>
      </c>
      <c r="AB54" s="52" t="str">
        <f>IF(AND('Mapa final'!$Y$53="Muy Baja",'Mapa final'!$AA$53="Mayor"),CONCATENATE("R9C",'Mapa final'!$O$53),"")</f>
        <v/>
      </c>
      <c r="AC54" s="53" t="str">
        <f>IF(AND('Mapa final'!$Y$54="Muy Baja",'Mapa final'!$AA$54="Mayor"),CONCATENATE("R9C",'Mapa final'!$O$54),"")</f>
        <v/>
      </c>
      <c r="AD54" s="58" t="str">
        <f>IF(AND('Mapa final'!$Y$55="Muy Baja",'Mapa final'!$AA$55="Mayor"),CONCATENATE("R9C",'Mapa final'!$O$55),"")</f>
        <v/>
      </c>
      <c r="AE54" s="58" t="str">
        <f>IF(AND('Mapa final'!$Y$56="Muy Baja",'Mapa final'!$AA$56="Mayor"),CONCATENATE("R9C",'Mapa final'!$O$56),"")</f>
        <v/>
      </c>
      <c r="AF54" s="58" t="str">
        <f>IF(AND('Mapa final'!$Y$57="Muy Baja",'Mapa final'!$AA$57="Mayor"),CONCATENATE("R9C",'Mapa final'!$O$57),"")</f>
        <v/>
      </c>
      <c r="AG54" s="54" t="str">
        <f>IF(AND('Mapa final'!$Y$58="Muy Baja",'Mapa final'!$AA$58="Mayor"),CONCATENATE("R9C",'Mapa final'!$O$58),"")</f>
        <v/>
      </c>
      <c r="AH54" s="55" t="str">
        <f>IF(AND('Mapa final'!$Y$53="Muy Baja",'Mapa final'!$AA$53="Catastrófico"),CONCATENATE("R9C",'Mapa final'!$O$53),"")</f>
        <v/>
      </c>
      <c r="AI54" s="56" t="str">
        <f>IF(AND('Mapa final'!$Y$54="Muy Baja",'Mapa final'!$AA$54="Catastrófico"),CONCATENATE("R9C",'Mapa final'!$O$54),"")</f>
        <v/>
      </c>
      <c r="AJ54" s="56" t="str">
        <f>IF(AND('Mapa final'!$Y$55="Muy Baja",'Mapa final'!$AA$55="Catastrófico"),CONCATENATE("R9C",'Mapa final'!$O$55),"")</f>
        <v/>
      </c>
      <c r="AK54" s="56" t="str">
        <f>IF(AND('Mapa final'!$Y$56="Muy Baja",'Mapa final'!$AA$56="Catastrófico"),CONCATENATE("R9C",'Mapa final'!$O$56),"")</f>
        <v/>
      </c>
      <c r="AL54" s="56" t="str">
        <f>IF(AND('Mapa final'!$Y$57="Muy Baja",'Mapa final'!$AA$57="Catastrófico"),CONCATENATE("R9C",'Mapa final'!$O$57),"")</f>
        <v/>
      </c>
      <c r="AM54" s="57" t="str">
        <f>IF(AND('Mapa final'!$Y$58="Muy Baja",'Mapa final'!$AA$58="Catastrófico"),CONCATENATE("R9C",'Mapa final'!$O$58),"")</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5">
      <c r="A55" s="84"/>
      <c r="B55" s="253"/>
      <c r="C55" s="253"/>
      <c r="D55" s="254"/>
      <c r="E55" s="356"/>
      <c r="F55" s="357"/>
      <c r="G55" s="357"/>
      <c r="H55" s="357"/>
      <c r="I55" s="371"/>
      <c r="J55" s="80" t="str">
        <f>IF(AND('Mapa final'!$Y$59="Muy Baja",'Mapa final'!$AA$59="Leve"),CONCATENATE("R10C",'Mapa final'!$O$59),"")</f>
        <v/>
      </c>
      <c r="K55" s="81" t="str">
        <f>IF(AND('Mapa final'!$Y$60="Muy Baja",'Mapa final'!$AA$60="Leve"),CONCATENATE("R10C",'Mapa final'!$O$60),"")</f>
        <v/>
      </c>
      <c r="L55" s="81" t="str">
        <f>IF(AND('Mapa final'!$Y$61="Muy Baja",'Mapa final'!$AA$61="Leve"),CONCATENATE("R10C",'Mapa final'!$O$61),"")</f>
        <v/>
      </c>
      <c r="M55" s="81" t="str">
        <f>IF(AND('Mapa final'!$Y$62="Muy Baja",'Mapa final'!$AA$62="Leve"),CONCATENATE("R10C",'Mapa final'!$O$62),"")</f>
        <v/>
      </c>
      <c r="N55" s="81" t="str">
        <f>IF(AND('Mapa final'!$Y$63="Muy Baja",'Mapa final'!$AA$63="Leve"),CONCATENATE("R10C",'Mapa final'!$O$63),"")</f>
        <v/>
      </c>
      <c r="O55" s="82" t="str">
        <f>IF(AND('Mapa final'!$Y$64="Muy Baja",'Mapa final'!$AA$64="Leve"),CONCATENATE("R10C",'Mapa final'!$O$64),"")</f>
        <v/>
      </c>
      <c r="P55" s="80" t="str">
        <f>IF(AND('Mapa final'!$Y$59="Muy Baja",'Mapa final'!$AA$59="Menor"),CONCATENATE("R10C",'Mapa final'!$O$59),"")</f>
        <v/>
      </c>
      <c r="Q55" s="81" t="str">
        <f>IF(AND('Mapa final'!$Y$60="Muy Baja",'Mapa final'!$AA$60="Menor"),CONCATENATE("R10C",'Mapa final'!$O$60),"")</f>
        <v/>
      </c>
      <c r="R55" s="81" t="str">
        <f>IF(AND('Mapa final'!$Y$61="Muy Baja",'Mapa final'!$AA$61="Menor"),CONCATENATE("R10C",'Mapa final'!$O$61),"")</f>
        <v/>
      </c>
      <c r="S55" s="81" t="str">
        <f>IF(AND('Mapa final'!$Y$62="Muy Baja",'Mapa final'!$AA$62="Menor"),CONCATENATE("R10C",'Mapa final'!$O$62),"")</f>
        <v/>
      </c>
      <c r="T55" s="81" t="str">
        <f>IF(AND('Mapa final'!$Y$63="Muy Baja",'Mapa final'!$AA$63="Menor"),CONCATENATE("R10C",'Mapa final'!$O$63),"")</f>
        <v/>
      </c>
      <c r="U55" s="82" t="str">
        <f>IF(AND('Mapa final'!$Y$64="Muy Baja",'Mapa final'!$AA$64="Menor"),CONCATENATE("R10C",'Mapa final'!$O$64),"")</f>
        <v/>
      </c>
      <c r="V55" s="71" t="str">
        <f>IF(AND('Mapa final'!$Y$59="Muy Baja",'Mapa final'!$AA$59="Moderado"),CONCATENATE("R10C",'Mapa final'!$O$59),"")</f>
        <v/>
      </c>
      <c r="W55" s="72" t="str">
        <f>IF(AND('Mapa final'!$Y$60="Muy Baja",'Mapa final'!$AA$60="Moderado"),CONCATENATE("R10C",'Mapa final'!$O$60),"")</f>
        <v/>
      </c>
      <c r="X55" s="72" t="str">
        <f>IF(AND('Mapa final'!$Y$61="Muy Baja",'Mapa final'!$AA$61="Moderado"),CONCATENATE("R10C",'Mapa final'!$O$61),"")</f>
        <v/>
      </c>
      <c r="Y55" s="72" t="str">
        <f>IF(AND('Mapa final'!$Y$62="Muy Baja",'Mapa final'!$AA$62="Moderado"),CONCATENATE("R10C",'Mapa final'!$O$62),"")</f>
        <v/>
      </c>
      <c r="Z55" s="72" t="str">
        <f>IF(AND('Mapa final'!$Y$63="Muy Baja",'Mapa final'!$AA$63="Moderado"),CONCATENATE("R10C",'Mapa final'!$O$63),"")</f>
        <v/>
      </c>
      <c r="AA55" s="73" t="str">
        <f>IF(AND('Mapa final'!$Y$64="Muy Baja",'Mapa final'!$AA$64="Moderado"),CONCATENATE("R10C",'Mapa final'!$O$64),"")</f>
        <v/>
      </c>
      <c r="AB55" s="59" t="str">
        <f>IF(AND('Mapa final'!$Y$59="Muy Baja",'Mapa final'!$AA$59="Mayor"),CONCATENATE("R10C",'Mapa final'!$O$59),"")</f>
        <v/>
      </c>
      <c r="AC55" s="60" t="str">
        <f>IF(AND('Mapa final'!$Y$60="Muy Baja",'Mapa final'!$AA$60="Mayor"),CONCATENATE("R10C",'Mapa final'!$O$60),"")</f>
        <v/>
      </c>
      <c r="AD55" s="60" t="str">
        <f>IF(AND('Mapa final'!$Y$61="Muy Baja",'Mapa final'!$AA$61="Mayor"),CONCATENATE("R10C",'Mapa final'!$O$61),"")</f>
        <v/>
      </c>
      <c r="AE55" s="60" t="str">
        <f>IF(AND('Mapa final'!$Y$62="Muy Baja",'Mapa final'!$AA$62="Mayor"),CONCATENATE("R10C",'Mapa final'!$O$62),"")</f>
        <v/>
      </c>
      <c r="AF55" s="60" t="str">
        <f>IF(AND('Mapa final'!$Y$63="Muy Baja",'Mapa final'!$AA$63="Mayor"),CONCATENATE("R10C",'Mapa final'!$O$63),"")</f>
        <v/>
      </c>
      <c r="AG55" s="61" t="str">
        <f>IF(AND('Mapa final'!$Y$64="Muy Baja",'Mapa final'!$AA$64="Mayor"),CONCATENATE("R10C",'Mapa final'!$O$64),"")</f>
        <v/>
      </c>
      <c r="AH55" s="62" t="str">
        <f>IF(AND('Mapa final'!$Y$59="Muy Baja",'Mapa final'!$AA$59="Catastrófico"),CONCATENATE("R10C",'Mapa final'!$O$59),"")</f>
        <v/>
      </c>
      <c r="AI55" s="63" t="str">
        <f>IF(AND('Mapa final'!$Y$60="Muy Baja",'Mapa final'!$AA$60="Catastrófico"),CONCATENATE("R10C",'Mapa final'!$O$60),"")</f>
        <v/>
      </c>
      <c r="AJ55" s="63" t="str">
        <f>IF(AND('Mapa final'!$Y$61="Muy Baja",'Mapa final'!$AA$61="Catastrófico"),CONCATENATE("R10C",'Mapa final'!$O$61),"")</f>
        <v/>
      </c>
      <c r="AK55" s="63" t="str">
        <f>IF(AND('Mapa final'!$Y$62="Muy Baja",'Mapa final'!$AA$62="Catastrófico"),CONCATENATE("R10C",'Mapa final'!$O$62),"")</f>
        <v/>
      </c>
      <c r="AL55" s="63" t="str">
        <f>IF(AND('Mapa final'!$Y$63="Muy Baja",'Mapa final'!$AA$63="Catastrófico"),CONCATENATE("R10C",'Mapa final'!$O$63),"")</f>
        <v/>
      </c>
      <c r="AM55" s="64" t="str">
        <f>IF(AND('Mapa final'!$Y$64="Muy Baja",'Mapa final'!$AA$64="Catastrófico"),CONCATENATE("R10C",'Mapa final'!$O$64),"")</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350" t="s">
        <v>112</v>
      </c>
      <c r="K56" s="351"/>
      <c r="L56" s="351"/>
      <c r="M56" s="351"/>
      <c r="N56" s="351"/>
      <c r="O56" s="369"/>
      <c r="P56" s="350" t="s">
        <v>111</v>
      </c>
      <c r="Q56" s="351"/>
      <c r="R56" s="351"/>
      <c r="S56" s="351"/>
      <c r="T56" s="351"/>
      <c r="U56" s="369"/>
      <c r="V56" s="350" t="s">
        <v>110</v>
      </c>
      <c r="W56" s="351"/>
      <c r="X56" s="351"/>
      <c r="Y56" s="351"/>
      <c r="Z56" s="351"/>
      <c r="AA56" s="369"/>
      <c r="AB56" s="350" t="s">
        <v>109</v>
      </c>
      <c r="AC56" s="390"/>
      <c r="AD56" s="351"/>
      <c r="AE56" s="351"/>
      <c r="AF56" s="351"/>
      <c r="AG56" s="369"/>
      <c r="AH56" s="350" t="s">
        <v>108</v>
      </c>
      <c r="AI56" s="351"/>
      <c r="AJ56" s="351"/>
      <c r="AK56" s="351"/>
      <c r="AL56" s="351"/>
      <c r="AM56" s="369"/>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354"/>
      <c r="K57" s="355"/>
      <c r="L57" s="355"/>
      <c r="M57" s="355"/>
      <c r="N57" s="355"/>
      <c r="O57" s="370"/>
      <c r="P57" s="354"/>
      <c r="Q57" s="355"/>
      <c r="R57" s="355"/>
      <c r="S57" s="355"/>
      <c r="T57" s="355"/>
      <c r="U57" s="370"/>
      <c r="V57" s="354"/>
      <c r="W57" s="355"/>
      <c r="X57" s="355"/>
      <c r="Y57" s="355"/>
      <c r="Z57" s="355"/>
      <c r="AA57" s="370"/>
      <c r="AB57" s="354"/>
      <c r="AC57" s="355"/>
      <c r="AD57" s="355"/>
      <c r="AE57" s="355"/>
      <c r="AF57" s="355"/>
      <c r="AG57" s="370"/>
      <c r="AH57" s="354"/>
      <c r="AI57" s="355"/>
      <c r="AJ57" s="355"/>
      <c r="AK57" s="355"/>
      <c r="AL57" s="355"/>
      <c r="AM57" s="370"/>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354"/>
      <c r="K58" s="355"/>
      <c r="L58" s="355"/>
      <c r="M58" s="355"/>
      <c r="N58" s="355"/>
      <c r="O58" s="370"/>
      <c r="P58" s="354"/>
      <c r="Q58" s="355"/>
      <c r="R58" s="355"/>
      <c r="S58" s="355"/>
      <c r="T58" s="355"/>
      <c r="U58" s="370"/>
      <c r="V58" s="354"/>
      <c r="W58" s="355"/>
      <c r="X58" s="355"/>
      <c r="Y58" s="355"/>
      <c r="Z58" s="355"/>
      <c r="AA58" s="370"/>
      <c r="AB58" s="354"/>
      <c r="AC58" s="355"/>
      <c r="AD58" s="355"/>
      <c r="AE58" s="355"/>
      <c r="AF58" s="355"/>
      <c r="AG58" s="370"/>
      <c r="AH58" s="354"/>
      <c r="AI58" s="355"/>
      <c r="AJ58" s="355"/>
      <c r="AK58" s="355"/>
      <c r="AL58" s="355"/>
      <c r="AM58" s="370"/>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354"/>
      <c r="K59" s="355"/>
      <c r="L59" s="355"/>
      <c r="M59" s="355"/>
      <c r="N59" s="355"/>
      <c r="O59" s="370"/>
      <c r="P59" s="354"/>
      <c r="Q59" s="355"/>
      <c r="R59" s="355"/>
      <c r="S59" s="355"/>
      <c r="T59" s="355"/>
      <c r="U59" s="370"/>
      <c r="V59" s="354"/>
      <c r="W59" s="355"/>
      <c r="X59" s="355"/>
      <c r="Y59" s="355"/>
      <c r="Z59" s="355"/>
      <c r="AA59" s="370"/>
      <c r="AB59" s="354"/>
      <c r="AC59" s="355"/>
      <c r="AD59" s="355"/>
      <c r="AE59" s="355"/>
      <c r="AF59" s="355"/>
      <c r="AG59" s="370"/>
      <c r="AH59" s="354"/>
      <c r="AI59" s="355"/>
      <c r="AJ59" s="355"/>
      <c r="AK59" s="355"/>
      <c r="AL59" s="355"/>
      <c r="AM59" s="370"/>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354"/>
      <c r="K60" s="355"/>
      <c r="L60" s="355"/>
      <c r="M60" s="355"/>
      <c r="N60" s="355"/>
      <c r="O60" s="370"/>
      <c r="P60" s="354"/>
      <c r="Q60" s="355"/>
      <c r="R60" s="355"/>
      <c r="S60" s="355"/>
      <c r="T60" s="355"/>
      <c r="U60" s="370"/>
      <c r="V60" s="354"/>
      <c r="W60" s="355"/>
      <c r="X60" s="355"/>
      <c r="Y60" s="355"/>
      <c r="Z60" s="355"/>
      <c r="AA60" s="370"/>
      <c r="AB60" s="354"/>
      <c r="AC60" s="355"/>
      <c r="AD60" s="355"/>
      <c r="AE60" s="355"/>
      <c r="AF60" s="355"/>
      <c r="AG60" s="370"/>
      <c r="AH60" s="354"/>
      <c r="AI60" s="355"/>
      <c r="AJ60" s="355"/>
      <c r="AK60" s="355"/>
      <c r="AL60" s="355"/>
      <c r="AM60" s="370"/>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 thickBot="1" x14ac:dyDescent="0.45">
      <c r="A61" s="84"/>
      <c r="B61" s="84"/>
      <c r="C61" s="84"/>
      <c r="D61" s="84"/>
      <c r="E61" s="84"/>
      <c r="F61" s="84"/>
      <c r="G61" s="84"/>
      <c r="H61" s="84"/>
      <c r="I61" s="84"/>
      <c r="J61" s="356"/>
      <c r="K61" s="357"/>
      <c r="L61" s="357"/>
      <c r="M61" s="357"/>
      <c r="N61" s="357"/>
      <c r="O61" s="371"/>
      <c r="P61" s="356"/>
      <c r="Q61" s="357"/>
      <c r="R61" s="357"/>
      <c r="S61" s="357"/>
      <c r="T61" s="357"/>
      <c r="U61" s="371"/>
      <c r="V61" s="356"/>
      <c r="W61" s="357"/>
      <c r="X61" s="357"/>
      <c r="Y61" s="357"/>
      <c r="Z61" s="357"/>
      <c r="AA61" s="371"/>
      <c r="AB61" s="356"/>
      <c r="AC61" s="357"/>
      <c r="AD61" s="357"/>
      <c r="AE61" s="357"/>
      <c r="AF61" s="357"/>
      <c r="AG61" s="371"/>
      <c r="AH61" s="356"/>
      <c r="AI61" s="357"/>
      <c r="AJ61" s="357"/>
      <c r="AK61" s="357"/>
      <c r="AL61" s="357"/>
      <c r="AM61" s="371"/>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4">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4">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4">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4">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4">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4">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4">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4">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4">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4">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4">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4">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4">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4">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4">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4">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4">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4">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4">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4">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4">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4">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4">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4">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4">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4">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4">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4">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4">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4">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4">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4">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4">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4">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4">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4">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4">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4">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4">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4">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4">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4">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4">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4">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4">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4">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4">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4">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4">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4">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4">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4">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4">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4">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4">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4">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4">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4">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4">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4">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4">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4">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4">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4">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4">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4">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4">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4">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4">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4">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4">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4">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4">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4">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4">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4">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4">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4">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4">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4">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4">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4">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4">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4">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4">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4">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4">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4">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4">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4">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4">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4">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4">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4">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4">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4">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4">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4">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4">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4">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4">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4">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4">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4">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4">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4">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4">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4">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4">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4">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4">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4">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4">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4">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4">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4">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4">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4">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4">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4">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4">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4">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4">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4">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4">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4">
      <c r="A245" s="84"/>
    </row>
    <row r="246" spans="1:60" x14ac:dyDescent="0.4">
      <c r="A246" s="84"/>
    </row>
    <row r="247" spans="1:60" x14ac:dyDescent="0.4">
      <c r="A247" s="84"/>
    </row>
    <row r="248" spans="1:60" x14ac:dyDescent="0.4">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4.6" x14ac:dyDescent="0.4"/>
  <cols>
    <col min="2" max="2" width="24.15234375" customWidth="1"/>
    <col min="3" max="3" width="70.15234375" customWidth="1"/>
    <col min="4" max="4" width="29.84375" customWidth="1"/>
  </cols>
  <sheetData>
    <row r="1" spans="1:37" ht="22.3" x14ac:dyDescent="0.4">
      <c r="A1" s="84"/>
      <c r="B1" s="391" t="s">
        <v>55</v>
      </c>
      <c r="C1" s="391"/>
      <c r="D1" s="391"/>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4">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4.9" x14ac:dyDescent="0.4">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49.75" x14ac:dyDescent="0.4">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49.75" x14ac:dyDescent="0.4">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49.75" x14ac:dyDescent="0.4">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4.599999999999994" x14ac:dyDescent="0.4">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49.75" x14ac:dyDescent="0.4">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4">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x14ac:dyDescent="0.4">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4">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4">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4">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4">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4">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4">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4">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4">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4">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4">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4">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4">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4">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4">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4">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4">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4">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4">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4">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4">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4">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4">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4">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4">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4">
      <c r="A35" s="84"/>
    </row>
    <row r="36" spans="1:31" x14ac:dyDescent="0.4">
      <c r="A36" s="84"/>
    </row>
    <row r="37" spans="1:31" x14ac:dyDescent="0.4">
      <c r="A37" s="84"/>
    </row>
    <row r="38" spans="1:31" x14ac:dyDescent="0.4">
      <c r="A38" s="84"/>
    </row>
    <row r="39" spans="1:31" x14ac:dyDescent="0.4">
      <c r="A39" s="84"/>
    </row>
    <row r="40" spans="1:31" x14ac:dyDescent="0.4">
      <c r="A40" s="84"/>
    </row>
    <row r="41" spans="1:31" x14ac:dyDescent="0.4">
      <c r="A41" s="84"/>
    </row>
    <row r="42" spans="1:31" x14ac:dyDescent="0.4">
      <c r="A42" s="84"/>
    </row>
    <row r="43" spans="1:31" x14ac:dyDescent="0.4">
      <c r="A43" s="84"/>
    </row>
    <row r="44" spans="1:31" x14ac:dyDescent="0.4">
      <c r="A44" s="84"/>
    </row>
    <row r="45" spans="1:31" x14ac:dyDescent="0.4">
      <c r="A45" s="84"/>
    </row>
    <row r="46" spans="1:31" x14ac:dyDescent="0.4">
      <c r="A46" s="84"/>
    </row>
    <row r="47" spans="1:31" x14ac:dyDescent="0.4">
      <c r="A47" s="84"/>
    </row>
    <row r="48" spans="1:31" x14ac:dyDescent="0.4">
      <c r="A48" s="84"/>
    </row>
    <row r="49" spans="1:1" x14ac:dyDescent="0.4">
      <c r="A49" s="84"/>
    </row>
    <row r="50" spans="1:1" x14ac:dyDescent="0.4">
      <c r="A50" s="84"/>
    </row>
    <row r="51" spans="1:1" x14ac:dyDescent="0.4">
      <c r="A51" s="84"/>
    </row>
    <row r="52" spans="1:1" x14ac:dyDescent="0.4">
      <c r="A52" s="84"/>
    </row>
    <row r="53" spans="1:1" x14ac:dyDescent="0.4">
      <c r="A53" s="84"/>
    </row>
    <row r="54" spans="1:1" x14ac:dyDescent="0.4">
      <c r="A54" s="84"/>
    </row>
    <row r="55" spans="1:1" x14ac:dyDescent="0.4">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6" x14ac:dyDescent="0.4"/>
  <cols>
    <col min="2" max="2" width="40.3828125" customWidth="1"/>
    <col min="3" max="3" width="74.84375" customWidth="1"/>
    <col min="4" max="4" width="135" bestFit="1" customWidth="1"/>
    <col min="5" max="5" width="144.69140625" bestFit="1" customWidth="1"/>
  </cols>
  <sheetData>
    <row r="1" spans="1:21" ht="32.6" x14ac:dyDescent="0.4">
      <c r="A1" s="84"/>
      <c r="B1" s="392" t="s">
        <v>63</v>
      </c>
      <c r="C1" s="392"/>
      <c r="D1" s="392"/>
      <c r="E1" s="84"/>
      <c r="F1" s="84"/>
      <c r="G1" s="84"/>
      <c r="H1" s="84"/>
      <c r="I1" s="84"/>
      <c r="J1" s="84"/>
      <c r="K1" s="84"/>
      <c r="L1" s="84"/>
      <c r="M1" s="84"/>
      <c r="N1" s="84"/>
      <c r="O1" s="84"/>
      <c r="P1" s="84"/>
      <c r="Q1" s="84"/>
      <c r="R1" s="84"/>
      <c r="S1" s="84"/>
      <c r="T1" s="84"/>
      <c r="U1" s="84"/>
    </row>
    <row r="2" spans="1:21" x14ac:dyDescent="0.4">
      <c r="A2" s="84"/>
      <c r="B2" s="84"/>
      <c r="C2" s="84"/>
      <c r="D2" s="84"/>
      <c r="E2" s="84"/>
      <c r="F2" s="84"/>
      <c r="G2" s="84"/>
      <c r="H2" s="84"/>
      <c r="I2" s="84"/>
      <c r="J2" s="84"/>
      <c r="K2" s="84"/>
      <c r="L2" s="84"/>
      <c r="M2" s="84"/>
      <c r="N2" s="84"/>
      <c r="O2" s="84"/>
      <c r="P2" s="84"/>
      <c r="Q2" s="84"/>
      <c r="R2" s="84"/>
      <c r="S2" s="84"/>
      <c r="T2" s="84"/>
      <c r="U2" s="84"/>
    </row>
    <row r="3" spans="1:21" ht="30" x14ac:dyDescent="0.4">
      <c r="A3" s="84"/>
      <c r="B3" s="105"/>
      <c r="C3" s="36" t="s">
        <v>56</v>
      </c>
      <c r="D3" s="36" t="s">
        <v>57</v>
      </c>
      <c r="E3" s="84"/>
      <c r="F3" s="84"/>
      <c r="G3" s="84"/>
      <c r="H3" s="84"/>
      <c r="I3" s="84"/>
      <c r="J3" s="84"/>
      <c r="K3" s="84"/>
      <c r="L3" s="84"/>
      <c r="M3" s="84"/>
      <c r="N3" s="84"/>
      <c r="O3" s="84"/>
      <c r="P3" s="84"/>
      <c r="Q3" s="84"/>
      <c r="R3" s="84"/>
      <c r="S3" s="84"/>
      <c r="T3" s="84"/>
      <c r="U3" s="84"/>
    </row>
    <row r="4" spans="1:21" ht="32.6" x14ac:dyDescent="0.4">
      <c r="A4" s="104" t="s">
        <v>83</v>
      </c>
      <c r="B4" s="39" t="s">
        <v>101</v>
      </c>
      <c r="C4" s="44" t="s">
        <v>158</v>
      </c>
      <c r="D4" s="37" t="s">
        <v>97</v>
      </c>
      <c r="E4" s="84"/>
      <c r="F4" s="84"/>
      <c r="G4" s="84"/>
      <c r="H4" s="84"/>
      <c r="I4" s="84"/>
      <c r="J4" s="84"/>
      <c r="K4" s="84"/>
      <c r="L4" s="84"/>
      <c r="M4" s="84"/>
      <c r="N4" s="84"/>
      <c r="O4" s="84"/>
      <c r="P4" s="84"/>
      <c r="Q4" s="84"/>
      <c r="R4" s="84"/>
      <c r="S4" s="84"/>
      <c r="T4" s="84"/>
      <c r="U4" s="84"/>
    </row>
    <row r="5" spans="1:21" ht="65.150000000000006" x14ac:dyDescent="0.4">
      <c r="A5" s="104" t="s">
        <v>84</v>
      </c>
      <c r="B5" s="40" t="s">
        <v>59</v>
      </c>
      <c r="C5" s="45" t="s">
        <v>93</v>
      </c>
      <c r="D5" s="38" t="s">
        <v>98</v>
      </c>
      <c r="E5" s="84"/>
      <c r="F5" s="84"/>
      <c r="G5" s="84"/>
      <c r="H5" s="84"/>
      <c r="I5" s="84"/>
      <c r="J5" s="84"/>
      <c r="K5" s="84"/>
      <c r="L5" s="84"/>
      <c r="M5" s="84"/>
      <c r="N5" s="84"/>
      <c r="O5" s="84"/>
      <c r="P5" s="84"/>
      <c r="Q5" s="84"/>
      <c r="R5" s="84"/>
      <c r="S5" s="84"/>
      <c r="T5" s="84"/>
      <c r="U5" s="84"/>
    </row>
    <row r="6" spans="1:21" ht="65.150000000000006" x14ac:dyDescent="0.4">
      <c r="A6" s="104" t="s">
        <v>81</v>
      </c>
      <c r="B6" s="41" t="s">
        <v>60</v>
      </c>
      <c r="C6" s="45" t="s">
        <v>94</v>
      </c>
      <c r="D6" s="38" t="s">
        <v>100</v>
      </c>
      <c r="E6" s="84"/>
      <c r="F6" s="84"/>
      <c r="G6" s="84"/>
      <c r="H6" s="84"/>
      <c r="I6" s="84"/>
      <c r="J6" s="84"/>
      <c r="K6" s="84"/>
      <c r="L6" s="84"/>
      <c r="M6" s="84"/>
      <c r="N6" s="84"/>
      <c r="O6" s="84"/>
      <c r="P6" s="84"/>
      <c r="Q6" s="84"/>
      <c r="R6" s="84"/>
      <c r="S6" s="84"/>
      <c r="T6" s="84"/>
      <c r="U6" s="84"/>
    </row>
    <row r="7" spans="1:21" ht="65.150000000000006" x14ac:dyDescent="0.4">
      <c r="A7" s="104" t="s">
        <v>7</v>
      </c>
      <c r="B7" s="42" t="s">
        <v>61</v>
      </c>
      <c r="C7" s="45" t="s">
        <v>95</v>
      </c>
      <c r="D7" s="38" t="s">
        <v>99</v>
      </c>
      <c r="E7" s="84"/>
      <c r="F7" s="84"/>
      <c r="G7" s="84"/>
      <c r="H7" s="84"/>
      <c r="I7" s="84"/>
      <c r="J7" s="84"/>
      <c r="K7" s="84"/>
      <c r="L7" s="84"/>
      <c r="M7" s="84"/>
      <c r="N7" s="84"/>
      <c r="O7" s="84"/>
      <c r="P7" s="84"/>
      <c r="Q7" s="84"/>
      <c r="R7" s="84"/>
      <c r="S7" s="84"/>
      <c r="T7" s="84"/>
      <c r="U7" s="84"/>
    </row>
    <row r="8" spans="1:21" ht="65.150000000000006" x14ac:dyDescent="0.4">
      <c r="A8" s="104" t="s">
        <v>85</v>
      </c>
      <c r="B8" s="43" t="s">
        <v>62</v>
      </c>
      <c r="C8" s="45" t="s">
        <v>96</v>
      </c>
      <c r="D8" s="38" t="s">
        <v>118</v>
      </c>
      <c r="E8" s="84"/>
      <c r="F8" s="84"/>
      <c r="G8" s="84"/>
      <c r="H8" s="84"/>
      <c r="I8" s="84"/>
      <c r="J8" s="84"/>
      <c r="K8" s="84"/>
      <c r="L8" s="84"/>
      <c r="M8" s="84"/>
      <c r="N8" s="84"/>
      <c r="O8" s="84"/>
      <c r="P8" s="84"/>
      <c r="Q8" s="84"/>
      <c r="R8" s="84"/>
      <c r="S8" s="84"/>
      <c r="T8" s="84"/>
      <c r="U8" s="84"/>
    </row>
    <row r="9" spans="1:21" ht="20.149999999999999" x14ac:dyDescent="0.4">
      <c r="A9" s="104"/>
      <c r="B9" s="104"/>
      <c r="C9" s="106"/>
      <c r="D9" s="106"/>
      <c r="E9" s="84"/>
      <c r="F9" s="84"/>
      <c r="G9" s="84"/>
      <c r="H9" s="84"/>
      <c r="I9" s="84"/>
      <c r="J9" s="84"/>
      <c r="K9" s="84"/>
      <c r="L9" s="84"/>
      <c r="M9" s="84"/>
      <c r="N9" s="84"/>
      <c r="O9" s="84"/>
      <c r="P9" s="84"/>
      <c r="Q9" s="84"/>
      <c r="R9" s="84"/>
      <c r="S9" s="84"/>
      <c r="T9" s="84"/>
      <c r="U9" s="84"/>
    </row>
    <row r="10" spans="1:21" x14ac:dyDescent="0.4">
      <c r="A10" s="104"/>
      <c r="B10" s="107"/>
      <c r="C10" s="107"/>
      <c r="D10" s="107"/>
      <c r="E10" s="84"/>
      <c r="F10" s="84"/>
      <c r="G10" s="84"/>
      <c r="H10" s="84"/>
      <c r="I10" s="84"/>
      <c r="J10" s="84"/>
      <c r="K10" s="84"/>
      <c r="L10" s="84"/>
      <c r="M10" s="84"/>
      <c r="N10" s="84"/>
      <c r="O10" s="84"/>
      <c r="P10" s="84"/>
      <c r="Q10" s="84"/>
      <c r="R10" s="84"/>
      <c r="S10" s="84"/>
      <c r="T10" s="84"/>
      <c r="U10" s="84"/>
    </row>
    <row r="11" spans="1:21" x14ac:dyDescent="0.4">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4">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4">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4">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4">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4">
      <c r="A16" s="104"/>
      <c r="B16" s="104"/>
      <c r="C16" s="104"/>
      <c r="D16" s="104"/>
      <c r="E16" s="84"/>
      <c r="F16" s="84"/>
      <c r="G16" s="84"/>
      <c r="H16" s="84"/>
      <c r="I16" s="84"/>
      <c r="J16" s="84"/>
      <c r="K16" s="84"/>
      <c r="L16" s="84"/>
      <c r="M16" s="84"/>
      <c r="N16" s="84"/>
      <c r="O16" s="84"/>
    </row>
    <row r="17" spans="1:15" x14ac:dyDescent="0.4">
      <c r="A17" s="104"/>
      <c r="B17" s="104"/>
      <c r="C17" s="104"/>
      <c r="D17" s="104"/>
      <c r="E17" s="84"/>
      <c r="F17" s="84"/>
      <c r="G17" s="84"/>
      <c r="H17" s="84"/>
      <c r="I17" s="84"/>
      <c r="J17" s="84"/>
      <c r="K17" s="84"/>
      <c r="L17" s="84"/>
      <c r="M17" s="84"/>
      <c r="N17" s="84"/>
      <c r="O17" s="84"/>
    </row>
    <row r="18" spans="1:15" x14ac:dyDescent="0.4">
      <c r="A18" s="104"/>
      <c r="B18" s="108"/>
      <c r="C18" s="108"/>
      <c r="D18" s="108"/>
      <c r="E18" s="84"/>
      <c r="F18" s="84"/>
      <c r="G18" s="84"/>
      <c r="H18" s="84"/>
      <c r="I18" s="84"/>
      <c r="J18" s="84"/>
      <c r="K18" s="84"/>
      <c r="L18" s="84"/>
      <c r="M18" s="84"/>
      <c r="N18" s="84"/>
      <c r="O18" s="84"/>
    </row>
    <row r="19" spans="1:15" x14ac:dyDescent="0.4">
      <c r="A19" s="104"/>
      <c r="B19" s="108"/>
      <c r="C19" s="108"/>
      <c r="D19" s="108"/>
      <c r="E19" s="84"/>
      <c r="F19" s="84"/>
      <c r="G19" s="84"/>
      <c r="H19" s="84"/>
      <c r="I19" s="84"/>
      <c r="J19" s="84"/>
      <c r="K19" s="84"/>
      <c r="L19" s="84"/>
      <c r="M19" s="84"/>
      <c r="N19" s="84"/>
      <c r="O19" s="84"/>
    </row>
    <row r="20" spans="1:15" x14ac:dyDescent="0.4">
      <c r="A20" s="104"/>
      <c r="B20" s="108"/>
      <c r="C20" s="108"/>
      <c r="D20" s="108"/>
      <c r="E20" s="84"/>
      <c r="F20" s="84"/>
      <c r="G20" s="84"/>
      <c r="H20" s="84"/>
      <c r="I20" s="84"/>
      <c r="J20" s="84"/>
      <c r="K20" s="84"/>
      <c r="L20" s="84"/>
      <c r="M20" s="84"/>
      <c r="N20" s="84"/>
      <c r="O20" s="84"/>
    </row>
    <row r="21" spans="1:15" x14ac:dyDescent="0.4">
      <c r="A21" s="104"/>
      <c r="B21" s="108"/>
      <c r="C21" s="108"/>
      <c r="D21" s="108"/>
      <c r="E21" s="84"/>
      <c r="F21" s="84"/>
      <c r="G21" s="84"/>
      <c r="H21" s="84"/>
      <c r="I21" s="84"/>
      <c r="J21" s="84"/>
      <c r="K21" s="84"/>
      <c r="L21" s="84"/>
      <c r="M21" s="84"/>
      <c r="N21" s="84"/>
      <c r="O21" s="84"/>
    </row>
    <row r="22" spans="1:15" ht="20.149999999999999" x14ac:dyDescent="0.4">
      <c r="A22" s="104"/>
      <c r="B22" s="104"/>
      <c r="C22" s="106"/>
      <c r="D22" s="106"/>
      <c r="E22" s="84"/>
      <c r="F22" s="84"/>
      <c r="G22" s="84"/>
      <c r="H22" s="84"/>
      <c r="I22" s="84"/>
      <c r="J22" s="84"/>
      <c r="K22" s="84"/>
      <c r="L22" s="84"/>
      <c r="M22" s="84"/>
      <c r="N22" s="84"/>
      <c r="O22" s="84"/>
    </row>
    <row r="23" spans="1:15" ht="20.149999999999999" x14ac:dyDescent="0.4">
      <c r="A23" s="104"/>
      <c r="B23" s="104"/>
      <c r="C23" s="106"/>
      <c r="D23" s="106"/>
      <c r="E23" s="84"/>
      <c r="F23" s="84"/>
      <c r="G23" s="84"/>
      <c r="H23" s="84"/>
      <c r="I23" s="84"/>
      <c r="J23" s="84"/>
      <c r="K23" s="84"/>
      <c r="L23" s="84"/>
      <c r="M23" s="84"/>
      <c r="N23" s="84"/>
      <c r="O23" s="84"/>
    </row>
    <row r="24" spans="1:15" ht="20.149999999999999" x14ac:dyDescent="0.4">
      <c r="A24" s="104"/>
      <c r="B24" s="104"/>
      <c r="C24" s="106"/>
      <c r="D24" s="106"/>
      <c r="E24" s="84"/>
      <c r="F24" s="84"/>
      <c r="G24" s="84"/>
      <c r="H24" s="84"/>
      <c r="I24" s="84"/>
      <c r="J24" s="84"/>
      <c r="K24" s="84"/>
      <c r="L24" s="84"/>
      <c r="M24" s="84"/>
      <c r="N24" s="84"/>
      <c r="O24" s="84"/>
    </row>
    <row r="25" spans="1:15" ht="20.149999999999999" x14ac:dyDescent="0.4">
      <c r="A25" s="104"/>
      <c r="B25" s="104"/>
      <c r="C25" s="106"/>
      <c r="D25" s="106"/>
      <c r="E25" s="84"/>
      <c r="F25" s="84"/>
      <c r="G25" s="84"/>
      <c r="H25" s="84"/>
      <c r="I25" s="84"/>
      <c r="J25" s="84"/>
      <c r="K25" s="84"/>
      <c r="L25" s="84"/>
      <c r="M25" s="84"/>
      <c r="N25" s="84"/>
      <c r="O25" s="84"/>
    </row>
    <row r="26" spans="1:15" ht="20.149999999999999" x14ac:dyDescent="0.4">
      <c r="A26" s="104"/>
      <c r="B26" s="104"/>
      <c r="C26" s="106"/>
      <c r="D26" s="106"/>
      <c r="E26" s="84"/>
      <c r="F26" s="84"/>
      <c r="G26" s="84"/>
      <c r="H26" s="84"/>
      <c r="I26" s="84"/>
      <c r="J26" s="84"/>
      <c r="K26" s="84"/>
      <c r="L26" s="84"/>
      <c r="M26" s="84"/>
      <c r="N26" s="84"/>
      <c r="O26" s="84"/>
    </row>
    <row r="27" spans="1:15" ht="20.149999999999999" x14ac:dyDescent="0.4">
      <c r="A27" s="104"/>
      <c r="B27" s="104"/>
      <c r="C27" s="106"/>
      <c r="D27" s="106"/>
      <c r="E27" s="84"/>
      <c r="F27" s="84"/>
      <c r="G27" s="84"/>
      <c r="H27" s="84"/>
      <c r="I27" s="84"/>
      <c r="J27" s="84"/>
      <c r="K27" s="84"/>
      <c r="L27" s="84"/>
      <c r="M27" s="84"/>
      <c r="N27" s="84"/>
      <c r="O27" s="84"/>
    </row>
    <row r="28" spans="1:15" ht="20.149999999999999" x14ac:dyDescent="0.4">
      <c r="A28" s="104"/>
      <c r="B28" s="104"/>
      <c r="C28" s="106"/>
      <c r="D28" s="106"/>
      <c r="E28" s="84"/>
      <c r="F28" s="84"/>
      <c r="G28" s="84"/>
      <c r="H28" s="84"/>
      <c r="I28" s="84"/>
      <c r="J28" s="84"/>
      <c r="K28" s="84"/>
      <c r="L28" s="84"/>
      <c r="M28" s="84"/>
      <c r="N28" s="84"/>
      <c r="O28" s="84"/>
    </row>
    <row r="29" spans="1:15" ht="20.149999999999999" x14ac:dyDescent="0.4">
      <c r="A29" s="104"/>
      <c r="B29" s="104"/>
      <c r="C29" s="106"/>
      <c r="D29" s="106"/>
      <c r="E29" s="84"/>
      <c r="F29" s="84"/>
      <c r="G29" s="84"/>
      <c r="H29" s="84"/>
      <c r="I29" s="84"/>
      <c r="J29" s="84"/>
      <c r="K29" s="84"/>
      <c r="L29" s="84"/>
      <c r="M29" s="84"/>
      <c r="N29" s="84"/>
      <c r="O29" s="84"/>
    </row>
    <row r="30" spans="1:15" ht="20.149999999999999" x14ac:dyDescent="0.4">
      <c r="A30" s="104"/>
      <c r="B30" s="104"/>
      <c r="C30" s="106"/>
      <c r="D30" s="106"/>
      <c r="E30" s="84"/>
      <c r="F30" s="84"/>
      <c r="G30" s="84"/>
      <c r="H30" s="84"/>
      <c r="I30" s="84"/>
      <c r="J30" s="84"/>
      <c r="K30" s="84"/>
      <c r="L30" s="84"/>
      <c r="M30" s="84"/>
      <c r="N30" s="84"/>
      <c r="O30" s="84"/>
    </row>
    <row r="31" spans="1:15" ht="20.149999999999999" x14ac:dyDescent="0.4">
      <c r="A31" s="104"/>
      <c r="B31" s="104"/>
      <c r="C31" s="106"/>
      <c r="D31" s="106"/>
      <c r="E31" s="84"/>
      <c r="F31" s="84"/>
      <c r="G31" s="84"/>
      <c r="H31" s="84"/>
      <c r="I31" s="84"/>
      <c r="J31" s="84"/>
      <c r="K31" s="84"/>
      <c r="L31" s="84"/>
      <c r="M31" s="84"/>
      <c r="N31" s="84"/>
      <c r="O31" s="84"/>
    </row>
    <row r="32" spans="1:15" ht="20.149999999999999" x14ac:dyDescent="0.4">
      <c r="A32" s="104"/>
      <c r="B32" s="104"/>
      <c r="C32" s="106"/>
      <c r="D32" s="106"/>
      <c r="E32" s="84"/>
      <c r="F32" s="84"/>
      <c r="G32" s="84"/>
      <c r="H32" s="84"/>
      <c r="I32" s="84"/>
      <c r="J32" s="84"/>
      <c r="K32" s="84"/>
      <c r="L32" s="84"/>
      <c r="M32" s="84"/>
      <c r="N32" s="84"/>
      <c r="O32" s="84"/>
    </row>
    <row r="33" spans="1:15" ht="20.149999999999999" x14ac:dyDescent="0.4">
      <c r="A33" s="104"/>
      <c r="B33" s="104"/>
      <c r="C33" s="106"/>
      <c r="D33" s="106"/>
      <c r="E33" s="84"/>
      <c r="F33" s="84"/>
      <c r="G33" s="84"/>
      <c r="H33" s="84"/>
      <c r="I33" s="84"/>
      <c r="J33" s="84"/>
      <c r="K33" s="84"/>
      <c r="L33" s="84"/>
      <c r="M33" s="84"/>
      <c r="N33" s="84"/>
      <c r="O33" s="84"/>
    </row>
    <row r="34" spans="1:15" ht="20.149999999999999" x14ac:dyDescent="0.4">
      <c r="A34" s="104"/>
      <c r="B34" s="104"/>
      <c r="C34" s="106"/>
      <c r="D34" s="106"/>
      <c r="E34" s="84"/>
      <c r="F34" s="84"/>
      <c r="G34" s="84"/>
      <c r="H34" s="84"/>
      <c r="I34" s="84"/>
      <c r="J34" s="84"/>
      <c r="K34" s="84"/>
      <c r="L34" s="84"/>
      <c r="M34" s="84"/>
      <c r="N34" s="84"/>
      <c r="O34" s="84"/>
    </row>
    <row r="35" spans="1:15" ht="20.149999999999999" x14ac:dyDescent="0.4">
      <c r="A35" s="104"/>
      <c r="B35" s="104"/>
      <c r="C35" s="106"/>
      <c r="D35" s="106"/>
      <c r="E35" s="84"/>
      <c r="F35" s="84"/>
      <c r="G35" s="84"/>
      <c r="H35" s="84"/>
      <c r="I35" s="84"/>
      <c r="J35" s="84"/>
      <c r="K35" s="84"/>
      <c r="L35" s="84"/>
      <c r="M35" s="84"/>
      <c r="N35" s="84"/>
      <c r="O35" s="84"/>
    </row>
    <row r="36" spans="1:15" ht="20.149999999999999" x14ac:dyDescent="0.4">
      <c r="A36" s="104"/>
      <c r="B36" s="104"/>
      <c r="C36" s="106"/>
      <c r="D36" s="106"/>
      <c r="E36" s="84"/>
      <c r="F36" s="84"/>
      <c r="G36" s="84"/>
      <c r="H36" s="84"/>
      <c r="I36" s="84"/>
      <c r="J36" s="84"/>
      <c r="K36" s="84"/>
      <c r="L36" s="84"/>
      <c r="M36" s="84"/>
      <c r="N36" s="84"/>
      <c r="O36" s="84"/>
    </row>
    <row r="37" spans="1:15" ht="20.149999999999999" x14ac:dyDescent="0.4">
      <c r="A37" s="104"/>
      <c r="B37" s="104"/>
      <c r="C37" s="106"/>
      <c r="D37" s="106"/>
      <c r="E37" s="84"/>
      <c r="F37" s="84"/>
      <c r="G37" s="84"/>
      <c r="H37" s="84"/>
      <c r="I37" s="84"/>
      <c r="J37" s="84"/>
      <c r="K37" s="84"/>
      <c r="L37" s="84"/>
      <c r="M37" s="84"/>
      <c r="N37" s="84"/>
      <c r="O37" s="84"/>
    </row>
    <row r="38" spans="1:15" ht="20.149999999999999" x14ac:dyDescent="0.4">
      <c r="A38" s="104"/>
      <c r="B38" s="104"/>
      <c r="C38" s="106"/>
      <c r="D38" s="106"/>
      <c r="E38" s="84"/>
      <c r="F38" s="84"/>
      <c r="G38" s="84"/>
      <c r="H38" s="84"/>
      <c r="I38" s="84"/>
      <c r="J38" s="84"/>
      <c r="K38" s="84"/>
      <c r="L38" s="84"/>
      <c r="M38" s="84"/>
      <c r="N38" s="84"/>
      <c r="O38" s="84"/>
    </row>
    <row r="39" spans="1:15" ht="20.149999999999999" x14ac:dyDescent="0.4">
      <c r="A39" s="104"/>
      <c r="B39" s="104"/>
      <c r="C39" s="106"/>
      <c r="D39" s="106"/>
      <c r="E39" s="84"/>
      <c r="F39" s="84"/>
      <c r="G39" s="84"/>
      <c r="H39" s="84"/>
      <c r="I39" s="84"/>
      <c r="J39" s="84"/>
      <c r="K39" s="84"/>
      <c r="L39" s="84"/>
      <c r="M39" s="84"/>
      <c r="N39" s="84"/>
      <c r="O39" s="84"/>
    </row>
    <row r="40" spans="1:15" ht="20.149999999999999" x14ac:dyDescent="0.4">
      <c r="A40" s="104"/>
      <c r="B40" s="104"/>
      <c r="C40" s="106"/>
      <c r="D40" s="106"/>
      <c r="E40" s="84"/>
      <c r="F40" s="84"/>
      <c r="G40" s="84"/>
      <c r="H40" s="84"/>
      <c r="I40" s="84"/>
      <c r="J40" s="84"/>
      <c r="K40" s="84"/>
      <c r="L40" s="84"/>
      <c r="M40" s="84"/>
      <c r="N40" s="84"/>
      <c r="O40" s="84"/>
    </row>
    <row r="41" spans="1:15" ht="20.149999999999999" x14ac:dyDescent="0.4">
      <c r="A41" s="104"/>
      <c r="B41" s="104"/>
      <c r="C41" s="106"/>
      <c r="D41" s="106"/>
      <c r="E41" s="84"/>
      <c r="F41" s="84"/>
      <c r="G41" s="84"/>
      <c r="H41" s="84"/>
      <c r="I41" s="84"/>
      <c r="J41" s="84"/>
      <c r="K41" s="84"/>
      <c r="L41" s="84"/>
      <c r="M41" s="84"/>
      <c r="N41" s="84"/>
      <c r="O41" s="84"/>
    </row>
    <row r="42" spans="1:15" ht="20.149999999999999" x14ac:dyDescent="0.4">
      <c r="A42" s="104"/>
      <c r="B42" s="104"/>
      <c r="C42" s="106"/>
      <c r="D42" s="106"/>
      <c r="E42" s="84"/>
      <c r="F42" s="84"/>
      <c r="G42" s="84"/>
      <c r="H42" s="84"/>
      <c r="I42" s="84"/>
      <c r="J42" s="84"/>
      <c r="K42" s="84"/>
      <c r="L42" s="84"/>
      <c r="M42" s="84"/>
      <c r="N42" s="84"/>
      <c r="O42" s="84"/>
    </row>
    <row r="43" spans="1:15" ht="20.149999999999999" x14ac:dyDescent="0.4">
      <c r="A43" s="104"/>
      <c r="B43" s="104"/>
      <c r="C43" s="106"/>
      <c r="D43" s="106"/>
      <c r="E43" s="84"/>
      <c r="F43" s="84"/>
      <c r="G43" s="84"/>
      <c r="H43" s="84"/>
      <c r="I43" s="84"/>
      <c r="J43" s="84"/>
      <c r="K43" s="84"/>
      <c r="L43" s="84"/>
      <c r="M43" s="84"/>
      <c r="N43" s="84"/>
      <c r="O43" s="84"/>
    </row>
    <row r="44" spans="1:15" ht="20.149999999999999" x14ac:dyDescent="0.4">
      <c r="A44" s="104"/>
      <c r="B44" s="104"/>
      <c r="C44" s="106"/>
      <c r="D44" s="106"/>
      <c r="E44" s="84"/>
      <c r="F44" s="84"/>
      <c r="G44" s="84"/>
      <c r="H44" s="84"/>
      <c r="I44" s="84"/>
      <c r="J44" s="84"/>
      <c r="K44" s="84"/>
      <c r="L44" s="84"/>
      <c r="M44" s="84"/>
      <c r="N44" s="84"/>
      <c r="O44" s="84"/>
    </row>
    <row r="45" spans="1:15" ht="20.149999999999999" x14ac:dyDescent="0.4">
      <c r="A45" s="104"/>
      <c r="B45" s="104"/>
      <c r="C45" s="106"/>
      <c r="D45" s="106"/>
      <c r="E45" s="84"/>
      <c r="F45" s="84"/>
      <c r="G45" s="84"/>
      <c r="H45" s="84"/>
      <c r="I45" s="84"/>
      <c r="J45" s="84"/>
      <c r="K45" s="84"/>
      <c r="L45" s="84"/>
      <c r="M45" s="84"/>
      <c r="N45" s="84"/>
      <c r="O45" s="84"/>
    </row>
    <row r="46" spans="1:15" ht="20.149999999999999" x14ac:dyDescent="0.4">
      <c r="A46" s="104"/>
      <c r="B46" s="104"/>
      <c r="C46" s="106"/>
      <c r="D46" s="106"/>
      <c r="E46" s="84"/>
      <c r="F46" s="84"/>
      <c r="G46" s="84"/>
      <c r="H46" s="84"/>
      <c r="I46" s="84"/>
      <c r="J46" s="84"/>
      <c r="K46" s="84"/>
      <c r="L46" s="84"/>
      <c r="M46" s="84"/>
      <c r="N46" s="84"/>
      <c r="O46" s="84"/>
    </row>
    <row r="47" spans="1:15" ht="20.149999999999999" x14ac:dyDescent="0.4">
      <c r="A47" s="104"/>
      <c r="B47" s="104"/>
      <c r="C47" s="106"/>
      <c r="D47" s="106"/>
      <c r="E47" s="84"/>
      <c r="F47" s="84"/>
      <c r="G47" s="84"/>
      <c r="H47" s="84"/>
      <c r="I47" s="84"/>
      <c r="J47" s="84"/>
      <c r="K47" s="84"/>
      <c r="L47" s="84"/>
      <c r="M47" s="84"/>
      <c r="N47" s="84"/>
      <c r="O47" s="84"/>
    </row>
    <row r="48" spans="1:15" ht="20.149999999999999" x14ac:dyDescent="0.4">
      <c r="A48" s="104"/>
      <c r="B48" s="104"/>
      <c r="C48" s="106"/>
      <c r="D48" s="106"/>
      <c r="E48" s="84"/>
      <c r="F48" s="84"/>
      <c r="G48" s="84"/>
      <c r="H48" s="84"/>
      <c r="I48" s="84"/>
      <c r="J48" s="84"/>
      <c r="K48" s="84"/>
      <c r="L48" s="84"/>
      <c r="M48" s="84"/>
      <c r="N48" s="84"/>
      <c r="O48" s="84"/>
    </row>
    <row r="49" spans="1:15" ht="20.149999999999999" x14ac:dyDescent="0.4">
      <c r="A49" s="104"/>
      <c r="B49" s="104"/>
      <c r="C49" s="106"/>
      <c r="D49" s="106"/>
      <c r="E49" s="84"/>
      <c r="F49" s="84"/>
      <c r="G49" s="84"/>
      <c r="H49" s="84"/>
      <c r="I49" s="84"/>
      <c r="J49" s="84"/>
      <c r="K49" s="84"/>
      <c r="L49" s="84"/>
      <c r="M49" s="84"/>
      <c r="N49" s="84"/>
      <c r="O49" s="84"/>
    </row>
    <row r="50" spans="1:15" ht="20.149999999999999" x14ac:dyDescent="0.4">
      <c r="A50" s="104"/>
      <c r="B50" s="104"/>
      <c r="C50" s="106"/>
      <c r="D50" s="106"/>
      <c r="E50" s="84"/>
      <c r="F50" s="84"/>
      <c r="G50" s="84"/>
      <c r="H50" s="84"/>
      <c r="I50" s="84"/>
      <c r="J50" s="84"/>
      <c r="K50" s="84"/>
      <c r="L50" s="84"/>
      <c r="M50" s="84"/>
      <c r="N50" s="84"/>
      <c r="O50" s="84"/>
    </row>
    <row r="51" spans="1:15" ht="20.149999999999999" x14ac:dyDescent="0.4">
      <c r="A51" s="104"/>
      <c r="B51" s="104"/>
      <c r="C51" s="106"/>
      <c r="D51" s="106"/>
      <c r="E51" s="84"/>
      <c r="F51" s="84"/>
      <c r="G51" s="84"/>
      <c r="H51" s="84"/>
      <c r="I51" s="84"/>
      <c r="J51" s="84"/>
      <c r="K51" s="84"/>
      <c r="L51" s="84"/>
      <c r="M51" s="84"/>
      <c r="N51" s="84"/>
      <c r="O51" s="84"/>
    </row>
    <row r="52" spans="1:15" ht="20.149999999999999" x14ac:dyDescent="0.4">
      <c r="A52" s="104"/>
      <c r="B52" s="23"/>
      <c r="C52" s="34"/>
      <c r="D52" s="34"/>
    </row>
    <row r="53" spans="1:15" ht="20.149999999999999" x14ac:dyDescent="0.4">
      <c r="A53" s="104"/>
      <c r="B53" s="23"/>
      <c r="C53" s="34"/>
      <c r="D53" s="34"/>
    </row>
    <row r="54" spans="1:15" ht="20.149999999999999" x14ac:dyDescent="0.4">
      <c r="A54" s="104"/>
      <c r="B54" s="23"/>
      <c r="C54" s="34"/>
      <c r="D54" s="34"/>
    </row>
    <row r="55" spans="1:15" ht="20.149999999999999" x14ac:dyDescent="0.4">
      <c r="A55" s="104"/>
      <c r="B55" s="23"/>
      <c r="C55" s="34"/>
      <c r="D55" s="34"/>
    </row>
    <row r="56" spans="1:15" ht="20.149999999999999" x14ac:dyDescent="0.4">
      <c r="A56" s="104"/>
      <c r="B56" s="23"/>
      <c r="C56" s="34"/>
      <c r="D56" s="34"/>
    </row>
    <row r="57" spans="1:15" ht="20.149999999999999" x14ac:dyDescent="0.4">
      <c r="A57" s="104"/>
      <c r="B57" s="23"/>
      <c r="C57" s="34"/>
      <c r="D57" s="34"/>
    </row>
    <row r="58" spans="1:15" ht="20.149999999999999" x14ac:dyDescent="0.4">
      <c r="A58" s="104"/>
      <c r="B58" s="23"/>
      <c r="C58" s="34"/>
      <c r="D58" s="34"/>
    </row>
    <row r="59" spans="1:15" ht="20.149999999999999" x14ac:dyDescent="0.4">
      <c r="A59" s="104"/>
      <c r="B59" s="23"/>
      <c r="C59" s="34"/>
      <c r="D59" s="34"/>
    </row>
    <row r="60" spans="1:15" ht="20.149999999999999" x14ac:dyDescent="0.4">
      <c r="A60" s="104"/>
      <c r="B60" s="23"/>
      <c r="C60" s="34"/>
      <c r="D60" s="34"/>
    </row>
    <row r="61" spans="1:15" ht="20.149999999999999" x14ac:dyDescent="0.4">
      <c r="A61" s="104"/>
      <c r="B61" s="23"/>
      <c r="C61" s="34"/>
      <c r="D61" s="34"/>
    </row>
    <row r="62" spans="1:15" ht="20.149999999999999" x14ac:dyDescent="0.4">
      <c r="A62" s="104"/>
      <c r="B62" s="23"/>
      <c r="C62" s="34"/>
      <c r="D62" s="34"/>
    </row>
    <row r="63" spans="1:15" ht="20.149999999999999" x14ac:dyDescent="0.4">
      <c r="A63" s="104"/>
      <c r="B63" s="23"/>
      <c r="C63" s="34"/>
      <c r="D63" s="34"/>
    </row>
    <row r="64" spans="1:15" ht="20.149999999999999" x14ac:dyDescent="0.4">
      <c r="A64" s="104"/>
      <c r="B64" s="23"/>
      <c r="C64" s="34"/>
      <c r="D64" s="34"/>
    </row>
    <row r="65" spans="1:4" ht="20.149999999999999" x14ac:dyDescent="0.4">
      <c r="A65" s="104"/>
      <c r="B65" s="23"/>
      <c r="C65" s="34"/>
      <c r="D65" s="34"/>
    </row>
    <row r="66" spans="1:4" ht="20.149999999999999" x14ac:dyDescent="0.4">
      <c r="A66" s="104"/>
      <c r="B66" s="23"/>
      <c r="C66" s="34"/>
      <c r="D66" s="34"/>
    </row>
    <row r="67" spans="1:4" ht="20.149999999999999" x14ac:dyDescent="0.4">
      <c r="A67" s="104"/>
      <c r="B67" s="23"/>
      <c r="C67" s="34"/>
      <c r="D67" s="34"/>
    </row>
    <row r="68" spans="1:4" ht="20.149999999999999" x14ac:dyDescent="0.4">
      <c r="A68" s="104"/>
      <c r="B68" s="23"/>
      <c r="C68" s="34"/>
      <c r="D68" s="34"/>
    </row>
    <row r="69" spans="1:4" ht="20.149999999999999" x14ac:dyDescent="0.4">
      <c r="A69" s="104"/>
      <c r="B69" s="23"/>
      <c r="C69" s="34"/>
      <c r="D69" s="34"/>
    </row>
    <row r="70" spans="1:4" ht="20.149999999999999" x14ac:dyDescent="0.4">
      <c r="A70" s="104"/>
      <c r="B70" s="23"/>
      <c r="C70" s="34"/>
      <c r="D70" s="34"/>
    </row>
    <row r="71" spans="1:4" ht="20.149999999999999" x14ac:dyDescent="0.4">
      <c r="A71" s="104"/>
      <c r="B71" s="23"/>
      <c r="C71" s="34"/>
      <c r="D71" s="34"/>
    </row>
    <row r="72" spans="1:4" ht="20.149999999999999" x14ac:dyDescent="0.4">
      <c r="A72" s="104"/>
      <c r="B72" s="23"/>
      <c r="C72" s="34"/>
      <c r="D72" s="34"/>
    </row>
    <row r="73" spans="1:4" ht="20.149999999999999" x14ac:dyDescent="0.4">
      <c r="A73" s="104"/>
      <c r="B73" s="23"/>
      <c r="C73" s="34"/>
      <c r="D73" s="34"/>
    </row>
    <row r="74" spans="1:4" ht="20.149999999999999" x14ac:dyDescent="0.4">
      <c r="A74" s="104"/>
      <c r="B74" s="23"/>
      <c r="C74" s="34"/>
      <c r="D74" s="34"/>
    </row>
    <row r="75" spans="1:4" ht="20.149999999999999" x14ac:dyDescent="0.4">
      <c r="A75" s="104"/>
      <c r="B75" s="23"/>
      <c r="C75" s="34"/>
      <c r="D75" s="34"/>
    </row>
    <row r="76" spans="1:4" ht="20.149999999999999" x14ac:dyDescent="0.4">
      <c r="A76" s="104"/>
      <c r="B76" s="23"/>
      <c r="C76" s="34"/>
      <c r="D76" s="34"/>
    </row>
    <row r="77" spans="1:4" ht="20.149999999999999" x14ac:dyDescent="0.4">
      <c r="A77" s="104"/>
      <c r="B77" s="23"/>
      <c r="C77" s="34"/>
      <c r="D77" s="34"/>
    </row>
    <row r="78" spans="1:4" ht="20.149999999999999" x14ac:dyDescent="0.4">
      <c r="A78" s="104"/>
      <c r="B78" s="23"/>
      <c r="C78" s="34"/>
      <c r="D78" s="34"/>
    </row>
    <row r="79" spans="1:4" ht="20.149999999999999" x14ac:dyDescent="0.4">
      <c r="A79" s="104"/>
      <c r="B79" s="23"/>
      <c r="C79" s="34"/>
      <c r="D79" s="34"/>
    </row>
    <row r="80" spans="1:4" ht="20.149999999999999" x14ac:dyDescent="0.4">
      <c r="A80" s="104"/>
      <c r="B80" s="23"/>
      <c r="C80" s="34"/>
      <c r="D80" s="34"/>
    </row>
    <row r="81" spans="1:4" ht="20.149999999999999" x14ac:dyDescent="0.4">
      <c r="A81" s="104"/>
      <c r="B81" s="23"/>
      <c r="C81" s="34"/>
      <c r="D81" s="34"/>
    </row>
    <row r="82" spans="1:4" ht="20.149999999999999" x14ac:dyDescent="0.4">
      <c r="A82" s="104"/>
      <c r="B82" s="23"/>
      <c r="C82" s="34"/>
      <c r="D82" s="34"/>
    </row>
    <row r="83" spans="1:4" ht="20.149999999999999" x14ac:dyDescent="0.4">
      <c r="A83" s="104"/>
      <c r="B83" s="23"/>
      <c r="C83" s="34"/>
      <c r="D83" s="34"/>
    </row>
    <row r="84" spans="1:4" ht="20.149999999999999" x14ac:dyDescent="0.4">
      <c r="A84" s="104"/>
      <c r="B84" s="23"/>
      <c r="C84" s="34"/>
      <c r="D84" s="34"/>
    </row>
    <row r="85" spans="1:4" ht="20.149999999999999" x14ac:dyDescent="0.4">
      <c r="A85" s="104"/>
      <c r="B85" s="23"/>
      <c r="C85" s="34"/>
      <c r="D85" s="34"/>
    </row>
    <row r="86" spans="1:4" ht="20.149999999999999" x14ac:dyDescent="0.4">
      <c r="A86" s="104"/>
      <c r="B86" s="23"/>
      <c r="C86" s="34"/>
      <c r="D86" s="34"/>
    </row>
    <row r="87" spans="1:4" ht="20.149999999999999" x14ac:dyDescent="0.4">
      <c r="A87" s="104"/>
      <c r="B87" s="23"/>
      <c r="C87" s="34"/>
      <c r="D87" s="34"/>
    </row>
    <row r="88" spans="1:4" ht="20.149999999999999" x14ac:dyDescent="0.4">
      <c r="A88" s="104"/>
      <c r="B88" s="23"/>
      <c r="C88" s="34"/>
      <c r="D88" s="34"/>
    </row>
    <row r="89" spans="1:4" ht="20.149999999999999" x14ac:dyDescent="0.4">
      <c r="A89" s="104"/>
      <c r="B89" s="23"/>
      <c r="C89" s="34"/>
      <c r="D89" s="34"/>
    </row>
    <row r="90" spans="1:4" ht="20.149999999999999" x14ac:dyDescent="0.4">
      <c r="A90" s="104"/>
      <c r="B90" s="23"/>
      <c r="C90" s="34"/>
      <c r="D90" s="34"/>
    </row>
    <row r="91" spans="1:4" ht="20.149999999999999" x14ac:dyDescent="0.4">
      <c r="A91" s="104"/>
      <c r="B91" s="23"/>
      <c r="C91" s="34"/>
      <c r="D91" s="34"/>
    </row>
    <row r="92" spans="1:4" ht="20.149999999999999" x14ac:dyDescent="0.4">
      <c r="A92" s="104"/>
      <c r="B92" s="23"/>
      <c r="C92" s="34"/>
      <c r="D92" s="34"/>
    </row>
    <row r="93" spans="1:4" ht="20.149999999999999" x14ac:dyDescent="0.4">
      <c r="A93" s="104"/>
      <c r="B93" s="23"/>
      <c r="C93" s="34"/>
      <c r="D93" s="34"/>
    </row>
    <row r="94" spans="1:4" ht="20.149999999999999" x14ac:dyDescent="0.4">
      <c r="A94" s="104"/>
      <c r="B94" s="23"/>
      <c r="C94" s="34"/>
      <c r="D94" s="34"/>
    </row>
    <row r="95" spans="1:4" ht="20.149999999999999" x14ac:dyDescent="0.4">
      <c r="A95" s="104"/>
      <c r="B95" s="23"/>
      <c r="C95" s="34"/>
      <c r="D95" s="34"/>
    </row>
    <row r="96" spans="1:4" ht="20.149999999999999" x14ac:dyDescent="0.4">
      <c r="A96" s="104"/>
      <c r="B96" s="23"/>
      <c r="C96" s="34"/>
      <c r="D96" s="34"/>
    </row>
    <row r="97" spans="1:4" ht="20.149999999999999" x14ac:dyDescent="0.4">
      <c r="A97" s="104"/>
      <c r="B97" s="23"/>
      <c r="C97" s="34"/>
      <c r="D97" s="34"/>
    </row>
    <row r="98" spans="1:4" ht="20.149999999999999" x14ac:dyDescent="0.4">
      <c r="A98" s="104"/>
      <c r="B98" s="23"/>
      <c r="C98" s="34"/>
      <c r="D98" s="34"/>
    </row>
    <row r="99" spans="1:4" ht="20.149999999999999" x14ac:dyDescent="0.4">
      <c r="A99" s="104"/>
      <c r="B99" s="23"/>
      <c r="C99" s="34"/>
      <c r="D99" s="34"/>
    </row>
    <row r="100" spans="1:4" ht="20.149999999999999" x14ac:dyDescent="0.4">
      <c r="A100" s="104"/>
      <c r="B100" s="23"/>
      <c r="C100" s="34"/>
      <c r="D100" s="34"/>
    </row>
    <row r="101" spans="1:4" ht="20.149999999999999" x14ac:dyDescent="0.4">
      <c r="A101" s="104"/>
      <c r="B101" s="23"/>
      <c r="C101" s="34"/>
      <c r="D101" s="34"/>
    </row>
    <row r="102" spans="1:4" ht="20.149999999999999" x14ac:dyDescent="0.4">
      <c r="A102" s="104"/>
      <c r="B102" s="23"/>
      <c r="C102" s="34"/>
      <c r="D102" s="34"/>
    </row>
    <row r="103" spans="1:4" ht="20.149999999999999" x14ac:dyDescent="0.4">
      <c r="A103" s="104"/>
      <c r="B103" s="23"/>
      <c r="C103" s="34"/>
      <c r="D103" s="34"/>
    </row>
    <row r="104" spans="1:4" ht="20.149999999999999" x14ac:dyDescent="0.4">
      <c r="A104" s="104"/>
      <c r="B104" s="23"/>
      <c r="C104" s="34"/>
      <c r="D104" s="34"/>
    </row>
    <row r="105" spans="1:4" ht="20.149999999999999" x14ac:dyDescent="0.4">
      <c r="A105" s="104"/>
      <c r="B105" s="23"/>
      <c r="C105" s="34"/>
      <c r="D105" s="34"/>
    </row>
    <row r="106" spans="1:4" ht="20.149999999999999" x14ac:dyDescent="0.4">
      <c r="A106" s="104"/>
      <c r="B106" s="23"/>
      <c r="C106" s="34"/>
      <c r="D106" s="34"/>
    </row>
    <row r="107" spans="1:4" ht="20.149999999999999" x14ac:dyDescent="0.4">
      <c r="A107" s="104"/>
      <c r="B107" s="23"/>
      <c r="C107" s="34"/>
      <c r="D107" s="34"/>
    </row>
    <row r="108" spans="1:4" ht="20.149999999999999" x14ac:dyDescent="0.4">
      <c r="A108" s="104"/>
      <c r="B108" s="23"/>
      <c r="C108" s="34"/>
      <c r="D108" s="34"/>
    </row>
    <row r="109" spans="1:4" ht="20.149999999999999" x14ac:dyDescent="0.4">
      <c r="A109" s="104"/>
      <c r="B109" s="23"/>
      <c r="C109" s="34"/>
      <c r="D109" s="34"/>
    </row>
    <row r="110" spans="1:4" ht="20.149999999999999" x14ac:dyDescent="0.4">
      <c r="A110" s="104"/>
      <c r="B110" s="23"/>
      <c r="C110" s="34"/>
      <c r="D110" s="34"/>
    </row>
    <row r="111" spans="1:4" ht="20.149999999999999" x14ac:dyDescent="0.4">
      <c r="A111" s="104"/>
      <c r="B111" s="23"/>
      <c r="C111" s="34"/>
      <c r="D111" s="34"/>
    </row>
    <row r="112" spans="1:4" ht="20.149999999999999" x14ac:dyDescent="0.4">
      <c r="A112" s="104"/>
      <c r="B112" s="23"/>
      <c r="C112" s="34"/>
      <c r="D112" s="34"/>
    </row>
    <row r="113" spans="1:4" ht="20.149999999999999" x14ac:dyDescent="0.4">
      <c r="A113" s="104"/>
      <c r="B113" s="23"/>
      <c r="C113" s="34"/>
      <c r="D113" s="34"/>
    </row>
    <row r="114" spans="1:4" ht="20.149999999999999" x14ac:dyDescent="0.4">
      <c r="A114" s="104"/>
      <c r="B114" s="23"/>
      <c r="C114" s="34"/>
      <c r="D114" s="34"/>
    </row>
    <row r="115" spans="1:4" ht="20.149999999999999" x14ac:dyDescent="0.4">
      <c r="A115" s="104"/>
      <c r="B115" s="23"/>
      <c r="C115" s="34"/>
      <c r="D115" s="34"/>
    </row>
    <row r="116" spans="1:4" ht="20.149999999999999" x14ac:dyDescent="0.4">
      <c r="A116" s="104"/>
      <c r="B116" s="23"/>
      <c r="C116" s="34"/>
      <c r="D116" s="34"/>
    </row>
    <row r="117" spans="1:4" ht="20.149999999999999" x14ac:dyDescent="0.4">
      <c r="A117" s="104"/>
      <c r="B117" s="23"/>
      <c r="C117" s="34"/>
      <c r="D117" s="34"/>
    </row>
    <row r="118" spans="1:4" ht="20.149999999999999" x14ac:dyDescent="0.4">
      <c r="A118" s="104"/>
      <c r="B118" s="23"/>
      <c r="C118" s="34"/>
      <c r="D118" s="34"/>
    </row>
    <row r="119" spans="1:4" ht="20.149999999999999" x14ac:dyDescent="0.4">
      <c r="A119" s="104"/>
      <c r="B119" s="23"/>
      <c r="C119" s="34"/>
      <c r="D119" s="34"/>
    </row>
    <row r="120" spans="1:4" ht="20.149999999999999" x14ac:dyDescent="0.4">
      <c r="A120" s="104"/>
      <c r="B120" s="23"/>
      <c r="C120" s="34"/>
      <c r="D120" s="34"/>
    </row>
    <row r="121" spans="1:4" ht="20.149999999999999" x14ac:dyDescent="0.4">
      <c r="A121" s="104"/>
      <c r="B121" s="23"/>
      <c r="C121" s="34"/>
      <c r="D121" s="34"/>
    </row>
    <row r="122" spans="1:4" ht="20.149999999999999" x14ac:dyDescent="0.4">
      <c r="A122" s="104"/>
      <c r="B122" s="23"/>
      <c r="C122" s="34"/>
      <c r="D122" s="34"/>
    </row>
    <row r="123" spans="1:4" ht="20.149999999999999" x14ac:dyDescent="0.4">
      <c r="A123" s="104"/>
      <c r="B123" s="23"/>
      <c r="C123" s="34"/>
      <c r="D123" s="34"/>
    </row>
    <row r="124" spans="1:4" ht="20.149999999999999" x14ac:dyDescent="0.4">
      <c r="A124" s="104"/>
      <c r="B124" s="23"/>
      <c r="C124" s="34"/>
      <c r="D124" s="34"/>
    </row>
    <row r="125" spans="1:4" ht="20.149999999999999" x14ac:dyDescent="0.4">
      <c r="A125" s="104"/>
      <c r="B125" s="23"/>
      <c r="C125" s="34"/>
      <c r="D125" s="34"/>
    </row>
    <row r="126" spans="1:4" ht="20.149999999999999" x14ac:dyDescent="0.4">
      <c r="A126" s="104"/>
      <c r="B126" s="23"/>
      <c r="C126" s="34"/>
      <c r="D126" s="34"/>
    </row>
    <row r="127" spans="1:4" ht="20.149999999999999" x14ac:dyDescent="0.4">
      <c r="A127" s="104"/>
      <c r="B127" s="23"/>
      <c r="C127" s="34"/>
      <c r="D127" s="34"/>
    </row>
    <row r="128" spans="1:4" ht="20.149999999999999" x14ac:dyDescent="0.4">
      <c r="A128" s="104"/>
      <c r="B128" s="23"/>
      <c r="C128" s="34"/>
      <c r="D128" s="34"/>
    </row>
    <row r="129" spans="1:4" ht="20.149999999999999" x14ac:dyDescent="0.4">
      <c r="A129" s="104"/>
      <c r="B129" s="23"/>
      <c r="C129" s="34"/>
      <c r="D129" s="34"/>
    </row>
    <row r="130" spans="1:4" ht="20.149999999999999" x14ac:dyDescent="0.4">
      <c r="A130" s="104"/>
      <c r="B130" s="23"/>
      <c r="C130" s="34"/>
      <c r="D130" s="34"/>
    </row>
    <row r="131" spans="1:4" ht="20.149999999999999" x14ac:dyDescent="0.4">
      <c r="A131" s="104"/>
      <c r="B131" s="23"/>
      <c r="C131" s="34"/>
      <c r="D131" s="34"/>
    </row>
    <row r="132" spans="1:4" ht="20.149999999999999" x14ac:dyDescent="0.4">
      <c r="A132" s="104"/>
      <c r="B132" s="23"/>
      <c r="C132" s="34"/>
      <c r="D132" s="34"/>
    </row>
    <row r="133" spans="1:4" ht="20.149999999999999" x14ac:dyDescent="0.4">
      <c r="A133" s="104"/>
      <c r="B133" s="23"/>
      <c r="C133" s="34"/>
      <c r="D133" s="34"/>
    </row>
    <row r="134" spans="1:4" ht="20.149999999999999" x14ac:dyDescent="0.4">
      <c r="A134" s="104"/>
      <c r="B134" s="23"/>
      <c r="C134" s="34"/>
      <c r="D134" s="34"/>
    </row>
    <row r="135" spans="1:4" ht="20.149999999999999" x14ac:dyDescent="0.4">
      <c r="A135" s="104"/>
      <c r="B135" s="23"/>
      <c r="C135" s="34"/>
      <c r="D135" s="34"/>
    </row>
    <row r="136" spans="1:4" ht="20.149999999999999" x14ac:dyDescent="0.4">
      <c r="A136" s="104"/>
      <c r="B136" s="23"/>
      <c r="C136" s="34"/>
      <c r="D136" s="34"/>
    </row>
    <row r="137" spans="1:4" ht="20.149999999999999" x14ac:dyDescent="0.4">
      <c r="A137" s="104"/>
      <c r="B137" s="23"/>
      <c r="C137" s="34"/>
      <c r="D137" s="34"/>
    </row>
    <row r="138" spans="1:4" ht="20.149999999999999" x14ac:dyDescent="0.4">
      <c r="A138" s="104"/>
      <c r="B138" s="23"/>
      <c r="C138" s="34"/>
      <c r="D138" s="34"/>
    </row>
    <row r="139" spans="1:4" ht="20.149999999999999" x14ac:dyDescent="0.4">
      <c r="A139" s="104"/>
      <c r="B139" s="23"/>
      <c r="C139" s="34"/>
      <c r="D139" s="34"/>
    </row>
    <row r="140" spans="1:4" ht="20.149999999999999" x14ac:dyDescent="0.4">
      <c r="A140" s="104"/>
      <c r="B140" s="23"/>
      <c r="C140" s="34"/>
      <c r="D140" s="34"/>
    </row>
    <row r="141" spans="1:4" ht="20.149999999999999" x14ac:dyDescent="0.4">
      <c r="A141" s="104"/>
      <c r="B141" s="23"/>
      <c r="C141" s="34"/>
      <c r="D141" s="34"/>
    </row>
    <row r="142" spans="1:4" ht="20.149999999999999" x14ac:dyDescent="0.4">
      <c r="A142" s="104"/>
      <c r="B142" s="23"/>
      <c r="C142" s="34"/>
      <c r="D142" s="34"/>
    </row>
    <row r="143" spans="1:4" ht="20.149999999999999" x14ac:dyDescent="0.4">
      <c r="A143" s="104"/>
      <c r="B143" s="23"/>
      <c r="C143" s="34"/>
      <c r="D143" s="34"/>
    </row>
    <row r="144" spans="1:4" ht="20.149999999999999" x14ac:dyDescent="0.4">
      <c r="A144" s="104"/>
      <c r="B144" s="23"/>
      <c r="C144" s="34"/>
      <c r="D144" s="34"/>
    </row>
    <row r="145" spans="1:4" ht="20.149999999999999" x14ac:dyDescent="0.4">
      <c r="A145" s="104"/>
      <c r="B145" s="23"/>
      <c r="C145" s="34"/>
      <c r="D145" s="34"/>
    </row>
    <row r="146" spans="1:4" ht="20.149999999999999" x14ac:dyDescent="0.4">
      <c r="A146" s="104"/>
      <c r="B146" s="23"/>
      <c r="C146" s="34"/>
      <c r="D146" s="34"/>
    </row>
    <row r="147" spans="1:4" ht="20.149999999999999" x14ac:dyDescent="0.4">
      <c r="A147" s="104"/>
      <c r="B147" s="23"/>
      <c r="C147" s="34"/>
      <c r="D147" s="34"/>
    </row>
    <row r="148" spans="1:4" ht="20.149999999999999" x14ac:dyDescent="0.4">
      <c r="A148" s="104"/>
      <c r="B148" s="23"/>
      <c r="C148" s="34"/>
      <c r="D148" s="34"/>
    </row>
    <row r="149" spans="1:4" ht="20.149999999999999" x14ac:dyDescent="0.4">
      <c r="A149" s="104"/>
      <c r="B149" s="23"/>
      <c r="C149" s="34"/>
      <c r="D149" s="34"/>
    </row>
    <row r="150" spans="1:4" ht="20.149999999999999" x14ac:dyDescent="0.4">
      <c r="A150" s="104"/>
      <c r="B150" s="23"/>
      <c r="C150" s="34"/>
      <c r="D150" s="34"/>
    </row>
    <row r="151" spans="1:4" ht="20.149999999999999" x14ac:dyDescent="0.4">
      <c r="A151" s="104"/>
      <c r="B151" s="23"/>
      <c r="C151" s="34"/>
      <c r="D151" s="34"/>
    </row>
    <row r="152" spans="1:4" ht="20.149999999999999" x14ac:dyDescent="0.4">
      <c r="A152" s="104"/>
      <c r="B152" s="23"/>
      <c r="C152" s="34"/>
      <c r="D152" s="34"/>
    </row>
    <row r="153" spans="1:4" ht="20.149999999999999" x14ac:dyDescent="0.4">
      <c r="A153" s="104"/>
      <c r="B153" s="23"/>
      <c r="C153" s="34"/>
      <c r="D153" s="34"/>
    </row>
    <row r="154" spans="1:4" ht="20.149999999999999" x14ac:dyDescent="0.4">
      <c r="A154" s="104"/>
      <c r="B154" s="23"/>
      <c r="C154" s="34"/>
      <c r="D154" s="34"/>
    </row>
    <row r="155" spans="1:4" ht="20.149999999999999" x14ac:dyDescent="0.4">
      <c r="A155" s="104"/>
      <c r="B155" s="23"/>
      <c r="C155" s="34"/>
      <c r="D155" s="34"/>
    </row>
    <row r="156" spans="1:4" ht="20.149999999999999" x14ac:dyDescent="0.4">
      <c r="A156" s="104"/>
      <c r="B156" s="23"/>
      <c r="C156" s="34"/>
      <c r="D156" s="34"/>
    </row>
    <row r="157" spans="1:4" ht="20.149999999999999" x14ac:dyDescent="0.4">
      <c r="A157" s="104"/>
      <c r="B157" s="23"/>
      <c r="C157" s="34"/>
      <c r="D157" s="34"/>
    </row>
    <row r="158" spans="1:4" ht="20.149999999999999" x14ac:dyDescent="0.4">
      <c r="A158" s="104"/>
      <c r="B158" s="23"/>
      <c r="C158" s="34"/>
      <c r="D158" s="34"/>
    </row>
    <row r="159" spans="1:4" ht="20.149999999999999" x14ac:dyDescent="0.4">
      <c r="A159" s="104"/>
      <c r="B159" s="23"/>
      <c r="C159" s="34"/>
      <c r="D159" s="34"/>
    </row>
    <row r="160" spans="1:4" ht="20.149999999999999" x14ac:dyDescent="0.4">
      <c r="A160" s="104"/>
      <c r="B160" s="23"/>
      <c r="C160" s="34"/>
      <c r="D160" s="34"/>
    </row>
    <row r="161" spans="1:4" ht="20.149999999999999" x14ac:dyDescent="0.4">
      <c r="A161" s="104"/>
      <c r="B161" s="23"/>
      <c r="C161" s="34"/>
      <c r="D161" s="34"/>
    </row>
    <row r="162" spans="1:4" ht="20.149999999999999" x14ac:dyDescent="0.4">
      <c r="A162" s="104"/>
      <c r="B162" s="23"/>
      <c r="C162" s="34"/>
      <c r="D162" s="34"/>
    </row>
    <row r="163" spans="1:4" ht="20.149999999999999" x14ac:dyDescent="0.4">
      <c r="A163" s="104"/>
      <c r="B163" s="23"/>
      <c r="C163" s="34"/>
      <c r="D163" s="34"/>
    </row>
    <row r="164" spans="1:4" ht="20.149999999999999" x14ac:dyDescent="0.4">
      <c r="A164" s="104"/>
      <c r="B164" s="23"/>
      <c r="C164" s="34"/>
      <c r="D164" s="34"/>
    </row>
    <row r="165" spans="1:4" ht="20.149999999999999" x14ac:dyDescent="0.4">
      <c r="A165" s="104"/>
      <c r="B165" s="23"/>
      <c r="C165" s="34"/>
      <c r="D165" s="34"/>
    </row>
    <row r="166" spans="1:4" ht="20.149999999999999" x14ac:dyDescent="0.4">
      <c r="A166" s="104"/>
      <c r="B166" s="23"/>
      <c r="C166" s="34"/>
      <c r="D166" s="34"/>
    </row>
    <row r="167" spans="1:4" ht="20.149999999999999" x14ac:dyDescent="0.4">
      <c r="A167" s="104"/>
      <c r="B167" s="23"/>
      <c r="C167" s="34"/>
      <c r="D167" s="34"/>
    </row>
    <row r="168" spans="1:4" ht="20.149999999999999" x14ac:dyDescent="0.4">
      <c r="A168" s="104"/>
      <c r="B168" s="23"/>
      <c r="C168" s="34"/>
      <c r="D168" s="34"/>
    </row>
    <row r="169" spans="1:4" ht="20.149999999999999" x14ac:dyDescent="0.4">
      <c r="A169" s="104"/>
      <c r="B169" s="23"/>
      <c r="C169" s="34"/>
      <c r="D169" s="34"/>
    </row>
    <row r="170" spans="1:4" ht="20.149999999999999" x14ac:dyDescent="0.4">
      <c r="A170" s="104"/>
      <c r="B170" s="23"/>
      <c r="C170" s="34"/>
      <c r="D170" s="34"/>
    </row>
    <row r="171" spans="1:4" ht="20.149999999999999" x14ac:dyDescent="0.4">
      <c r="A171" s="104"/>
      <c r="B171" s="23"/>
      <c r="C171" s="34"/>
      <c r="D171" s="34"/>
    </row>
    <row r="172" spans="1:4" ht="20.149999999999999" x14ac:dyDescent="0.4">
      <c r="A172" s="104"/>
      <c r="B172" s="23"/>
      <c r="C172" s="34"/>
      <c r="D172" s="34"/>
    </row>
    <row r="173" spans="1:4" ht="20.149999999999999" x14ac:dyDescent="0.4">
      <c r="A173" s="104"/>
      <c r="B173" s="23"/>
      <c r="C173" s="34"/>
      <c r="D173" s="34"/>
    </row>
    <row r="174" spans="1:4" ht="20.149999999999999" x14ac:dyDescent="0.4">
      <c r="A174" s="104"/>
      <c r="B174" s="23"/>
      <c r="C174" s="34"/>
      <c r="D174" s="34"/>
    </row>
    <row r="175" spans="1:4" ht="20.149999999999999" x14ac:dyDescent="0.4">
      <c r="A175" s="104"/>
      <c r="B175" s="23"/>
      <c r="C175" s="34"/>
      <c r="D175" s="34"/>
    </row>
    <row r="176" spans="1:4" ht="20.149999999999999" x14ac:dyDescent="0.4">
      <c r="A176" s="104"/>
      <c r="B176" s="23"/>
      <c r="C176" s="34"/>
      <c r="D176" s="34"/>
    </row>
    <row r="177" spans="1:4" ht="20.149999999999999" x14ac:dyDescent="0.4">
      <c r="A177" s="104"/>
      <c r="B177" s="23"/>
      <c r="C177" s="34"/>
      <c r="D177" s="34"/>
    </row>
    <row r="178" spans="1:4" ht="20.149999999999999" x14ac:dyDescent="0.4">
      <c r="A178" s="104"/>
      <c r="B178" s="23"/>
      <c r="C178" s="34"/>
      <c r="D178" s="34"/>
    </row>
    <row r="179" spans="1:4" ht="20.149999999999999" x14ac:dyDescent="0.4">
      <c r="A179" s="104"/>
      <c r="B179" s="23"/>
      <c r="C179" s="34"/>
      <c r="D179" s="34"/>
    </row>
    <row r="180" spans="1:4" ht="20.149999999999999" x14ac:dyDescent="0.4">
      <c r="A180" s="104"/>
      <c r="B180" s="23"/>
      <c r="C180" s="34"/>
      <c r="D180" s="34"/>
    </row>
    <row r="181" spans="1:4" ht="20.149999999999999" x14ac:dyDescent="0.4">
      <c r="A181" s="104"/>
      <c r="B181" s="23"/>
      <c r="C181" s="34"/>
      <c r="D181" s="34"/>
    </row>
    <row r="182" spans="1:4" ht="20.149999999999999" x14ac:dyDescent="0.4">
      <c r="A182" s="104"/>
      <c r="B182" s="23"/>
      <c r="C182" s="34"/>
      <c r="D182" s="34"/>
    </row>
    <row r="183" spans="1:4" ht="20.149999999999999" x14ac:dyDescent="0.4">
      <c r="A183" s="104"/>
      <c r="B183" s="23"/>
      <c r="C183" s="34"/>
      <c r="D183" s="34"/>
    </row>
    <row r="184" spans="1:4" ht="20.149999999999999" x14ac:dyDescent="0.4">
      <c r="A184" s="104"/>
      <c r="B184" s="23"/>
      <c r="C184" s="34"/>
      <c r="D184" s="34"/>
    </row>
    <row r="185" spans="1:4" ht="20.149999999999999" x14ac:dyDescent="0.4">
      <c r="A185" s="104"/>
      <c r="B185" s="23"/>
      <c r="C185" s="34"/>
      <c r="D185" s="34"/>
    </row>
    <row r="186" spans="1:4" ht="20.149999999999999" x14ac:dyDescent="0.4">
      <c r="A186" s="104"/>
      <c r="B186" s="23"/>
      <c r="C186" s="34"/>
      <c r="D186" s="34"/>
    </row>
    <row r="187" spans="1:4" ht="20.149999999999999" x14ac:dyDescent="0.4">
      <c r="A187" s="104"/>
      <c r="B187" s="23"/>
      <c r="C187" s="34"/>
      <c r="D187" s="34"/>
    </row>
    <row r="188" spans="1:4" ht="20.149999999999999" x14ac:dyDescent="0.4">
      <c r="A188" s="104"/>
      <c r="B188" s="23"/>
      <c r="C188" s="34"/>
      <c r="D188" s="34"/>
    </row>
    <row r="189" spans="1:4" ht="20.149999999999999" x14ac:dyDescent="0.4">
      <c r="A189" s="104"/>
      <c r="B189" s="23"/>
      <c r="C189" s="34"/>
      <c r="D189" s="34"/>
    </row>
    <row r="190" spans="1:4" ht="20.149999999999999" x14ac:dyDescent="0.4">
      <c r="A190" s="104"/>
      <c r="B190" s="23"/>
      <c r="C190" s="34"/>
      <c r="D190" s="34"/>
    </row>
    <row r="191" spans="1:4" ht="20.149999999999999" x14ac:dyDescent="0.4">
      <c r="A191" s="104"/>
      <c r="B191" s="23"/>
      <c r="C191" s="34"/>
      <c r="D191" s="34"/>
    </row>
    <row r="192" spans="1:4" ht="20.149999999999999" x14ac:dyDescent="0.4">
      <c r="A192" s="104"/>
      <c r="B192" s="23"/>
      <c r="C192" s="34"/>
      <c r="D192" s="34"/>
    </row>
    <row r="193" spans="1:4" ht="20.149999999999999" x14ac:dyDescent="0.4">
      <c r="A193" s="104"/>
      <c r="B193" s="23"/>
      <c r="C193" s="34"/>
      <c r="D193" s="34"/>
    </row>
    <row r="194" spans="1:4" ht="20.149999999999999" x14ac:dyDescent="0.4">
      <c r="A194" s="104"/>
      <c r="B194" s="23"/>
      <c r="C194" s="34"/>
      <c r="D194" s="34"/>
    </row>
    <row r="195" spans="1:4" ht="20.149999999999999" x14ac:dyDescent="0.4">
      <c r="A195" s="104"/>
      <c r="B195" s="23"/>
      <c r="C195" s="34"/>
      <c r="D195" s="34"/>
    </row>
    <row r="196" spans="1:4" ht="20.149999999999999" x14ac:dyDescent="0.4">
      <c r="A196" s="104"/>
      <c r="B196" s="23"/>
      <c r="C196" s="34"/>
      <c r="D196" s="34"/>
    </row>
    <row r="197" spans="1:4" ht="20.149999999999999" x14ac:dyDescent="0.4">
      <c r="A197" s="104"/>
      <c r="B197" s="23"/>
      <c r="C197" s="34"/>
      <c r="D197" s="34"/>
    </row>
    <row r="198" spans="1:4" ht="20.149999999999999" x14ac:dyDescent="0.4">
      <c r="A198" s="104"/>
      <c r="B198" s="23"/>
      <c r="C198" s="34"/>
      <c r="D198" s="34"/>
    </row>
    <row r="199" spans="1:4" ht="20.149999999999999" x14ac:dyDescent="0.4">
      <c r="A199" s="104"/>
      <c r="B199" s="23"/>
      <c r="C199" s="34"/>
      <c r="D199" s="34"/>
    </row>
    <row r="200" spans="1:4" ht="20.149999999999999" x14ac:dyDescent="0.4">
      <c r="A200" s="104"/>
      <c r="B200" s="23"/>
      <c r="C200" s="34"/>
      <c r="D200" s="34"/>
    </row>
    <row r="201" spans="1:4" ht="20.149999999999999" x14ac:dyDescent="0.4">
      <c r="A201" s="104"/>
      <c r="B201" s="23"/>
      <c r="C201" s="34"/>
      <c r="D201" s="34"/>
    </row>
    <row r="202" spans="1:4" ht="20.149999999999999" x14ac:dyDescent="0.4">
      <c r="A202" s="104"/>
      <c r="B202" s="23"/>
      <c r="C202" s="34"/>
      <c r="D202" s="34"/>
    </row>
    <row r="203" spans="1:4" ht="20.149999999999999" x14ac:dyDescent="0.4">
      <c r="A203" s="104"/>
      <c r="B203" s="23"/>
      <c r="C203" s="34"/>
      <c r="D203" s="34"/>
    </row>
    <row r="204" spans="1:4" ht="20.149999999999999" x14ac:dyDescent="0.4">
      <c r="A204" s="104"/>
      <c r="B204" s="23"/>
      <c r="C204" s="34"/>
      <c r="D204" s="34"/>
    </row>
    <row r="205" spans="1:4" ht="20.149999999999999" x14ac:dyDescent="0.4">
      <c r="A205" s="104"/>
      <c r="B205" s="23"/>
      <c r="C205" s="34"/>
      <c r="D205" s="34"/>
    </row>
    <row r="206" spans="1:4" ht="20.149999999999999" x14ac:dyDescent="0.4">
      <c r="A206" s="104"/>
      <c r="B206" s="23"/>
      <c r="C206" s="34"/>
      <c r="D206" s="34"/>
    </row>
    <row r="207" spans="1:4" ht="20.149999999999999" x14ac:dyDescent="0.4">
      <c r="A207" s="104"/>
      <c r="B207" s="23"/>
      <c r="C207" s="34"/>
      <c r="D207" s="34"/>
    </row>
    <row r="208" spans="1:4" x14ac:dyDescent="0.4">
      <c r="A208" s="84"/>
      <c r="B208" s="23"/>
      <c r="C208" s="23"/>
      <c r="D208" s="23"/>
    </row>
    <row r="209" spans="1:8" ht="20.149999999999999" x14ac:dyDescent="0.4">
      <c r="A209" s="84"/>
      <c r="B209" s="30" t="s">
        <v>88</v>
      </c>
      <c r="C209" s="30" t="s">
        <v>145</v>
      </c>
      <c r="D209" s="33" t="s">
        <v>88</v>
      </c>
      <c r="E209" s="33" t="s">
        <v>145</v>
      </c>
    </row>
    <row r="210" spans="1:8" ht="20.6" x14ac:dyDescent="0.55000000000000004">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0.6" x14ac:dyDescent="0.55000000000000004">
      <c r="A211" s="84"/>
      <c r="B211" s="31" t="s">
        <v>90</v>
      </c>
      <c r="C211" s="31" t="s">
        <v>93</v>
      </c>
      <c r="E211" t="s">
        <v>58</v>
      </c>
      <c r="F211" t="str">
        <f t="shared" ref="F211:F221" si="0">IF(NOT(ISBLANK(D211)),D211,IF(NOT(ISBLANK(E211)),"     "&amp;E211,FALSE))</f>
        <v xml:space="preserve">     Afectación menor a 10 SMLMV .</v>
      </c>
    </row>
    <row r="212" spans="1:8" ht="20.6" x14ac:dyDescent="0.55000000000000004">
      <c r="A212" s="84"/>
      <c r="B212" s="31" t="s">
        <v>90</v>
      </c>
      <c r="C212" s="31" t="s">
        <v>94</v>
      </c>
      <c r="E212" t="s">
        <v>93</v>
      </c>
      <c r="F212" t="str">
        <f t="shared" si="0"/>
        <v xml:space="preserve">     Entre 10 y 50 SMLMV </v>
      </c>
    </row>
    <row r="213" spans="1:8" ht="20.6" x14ac:dyDescent="0.55000000000000004">
      <c r="A213" s="84"/>
      <c r="B213" s="31" t="s">
        <v>90</v>
      </c>
      <c r="C213" s="31" t="s">
        <v>95</v>
      </c>
      <c r="E213" t="s">
        <v>94</v>
      </c>
      <c r="F213" t="str">
        <f t="shared" si="0"/>
        <v xml:space="preserve">     Entre 50 y 100 SMLMV </v>
      </c>
    </row>
    <row r="214" spans="1:8" ht="20.6" x14ac:dyDescent="0.55000000000000004">
      <c r="A214" s="84"/>
      <c r="B214" s="31" t="s">
        <v>90</v>
      </c>
      <c r="C214" s="31" t="s">
        <v>96</v>
      </c>
      <c r="E214" t="s">
        <v>95</v>
      </c>
      <c r="F214" t="str">
        <f t="shared" si="0"/>
        <v xml:space="preserve">     Entre 100 y 500 SMLMV </v>
      </c>
    </row>
    <row r="215" spans="1:8" ht="20.6" x14ac:dyDescent="0.55000000000000004">
      <c r="A215" s="84"/>
      <c r="B215" s="31" t="s">
        <v>57</v>
      </c>
      <c r="C215" s="31" t="s">
        <v>97</v>
      </c>
      <c r="E215" t="s">
        <v>96</v>
      </c>
      <c r="F215" t="str">
        <f t="shared" si="0"/>
        <v xml:space="preserve">     Mayor a 500 SMLMV </v>
      </c>
    </row>
    <row r="216" spans="1:8" ht="20.6" x14ac:dyDescent="0.55000000000000004">
      <c r="A216" s="84"/>
      <c r="B216" s="31" t="s">
        <v>57</v>
      </c>
      <c r="C216" s="31" t="s">
        <v>98</v>
      </c>
      <c r="D216" t="s">
        <v>57</v>
      </c>
      <c r="F216" t="str">
        <f t="shared" si="0"/>
        <v>Pérdida Reputacional</v>
      </c>
    </row>
    <row r="217" spans="1:8" ht="20.6" x14ac:dyDescent="0.55000000000000004">
      <c r="A217" s="84"/>
      <c r="B217" s="31" t="s">
        <v>57</v>
      </c>
      <c r="C217" s="31" t="s">
        <v>100</v>
      </c>
      <c r="E217" t="s">
        <v>97</v>
      </c>
      <c r="F217" t="str">
        <f t="shared" si="0"/>
        <v xml:space="preserve">     El riesgo afecta la imagen de alguna área de la organización</v>
      </c>
    </row>
    <row r="218" spans="1:8" ht="20.6" x14ac:dyDescent="0.55000000000000004">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0.6" x14ac:dyDescent="0.55000000000000004">
      <c r="A219" s="84"/>
      <c r="B219" s="31" t="s">
        <v>57</v>
      </c>
      <c r="C219" s="31" t="s">
        <v>118</v>
      </c>
      <c r="E219" t="s">
        <v>100</v>
      </c>
      <c r="F219" t="str">
        <f t="shared" si="0"/>
        <v xml:space="preserve">     El riesgo afecta la imagen de la entidad con algunos usuarios de relevancia frente al logro de los objetivos</v>
      </c>
    </row>
    <row r="220" spans="1:8" x14ac:dyDescent="0.4">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4">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4">
      <c r="A222" s="84"/>
      <c r="B222" s="32" t="e">
        <f ca="1"/>
        <v>#NAME?</v>
      </c>
      <c r="C222" s="32"/>
    </row>
    <row r="223" spans="1:8" x14ac:dyDescent="0.4">
      <c r="B223" s="32" t="e">
        <f ca="1"/>
        <v>#NAME?</v>
      </c>
      <c r="C223" s="32"/>
      <c r="F223" s="35" t="s">
        <v>147</v>
      </c>
    </row>
    <row r="224" spans="1:8" x14ac:dyDescent="0.4">
      <c r="B224" s="22"/>
      <c r="C224" s="22"/>
      <c r="F224" s="35" t="s">
        <v>148</v>
      </c>
    </row>
    <row r="225" spans="2:4" x14ac:dyDescent="0.4">
      <c r="B225" s="22"/>
      <c r="C225" s="22"/>
    </row>
    <row r="226" spans="2:4" x14ac:dyDescent="0.4">
      <c r="B226" s="22"/>
      <c r="C226" s="22"/>
    </row>
    <row r="227" spans="2:4" x14ac:dyDescent="0.4">
      <c r="B227" s="22"/>
      <c r="C227" s="22"/>
      <c r="D227" s="22"/>
    </row>
    <row r="228" spans="2:4" x14ac:dyDescent="0.4">
      <c r="B228" s="22"/>
      <c r="C228" s="22"/>
      <c r="D228" s="22"/>
    </row>
    <row r="229" spans="2:4" x14ac:dyDescent="0.4">
      <c r="B229" s="22"/>
      <c r="C229" s="22"/>
      <c r="D229" s="22"/>
    </row>
    <row r="230" spans="2:4" x14ac:dyDescent="0.4">
      <c r="B230" s="22"/>
      <c r="C230" s="22"/>
      <c r="D230" s="22"/>
    </row>
    <row r="231" spans="2:4" x14ac:dyDescent="0.4">
      <c r="B231" s="22"/>
      <c r="C231" s="22"/>
      <c r="D231" s="22"/>
    </row>
    <row r="232" spans="2:4" x14ac:dyDescent="0.4">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3046875" defaultRowHeight="12.9" x14ac:dyDescent="0.35"/>
  <cols>
    <col min="1" max="2" width="14.3046875" style="89"/>
    <col min="3" max="3" width="17" style="89" customWidth="1"/>
    <col min="4" max="4" width="14.3046875" style="89"/>
    <col min="5" max="5" width="46" style="89" customWidth="1"/>
    <col min="6" max="16384" width="14.3046875" style="89"/>
  </cols>
  <sheetData>
    <row r="1" spans="2:6" ht="24" customHeight="1" thickBot="1" x14ac:dyDescent="0.4">
      <c r="B1" s="393" t="s">
        <v>78</v>
      </c>
      <c r="C1" s="394"/>
      <c r="D1" s="394"/>
      <c r="E1" s="394"/>
      <c r="F1" s="395"/>
    </row>
    <row r="2" spans="2:6" ht="16.3" thickBot="1" x14ac:dyDescent="0.5">
      <c r="B2" s="90"/>
      <c r="C2" s="90"/>
      <c r="D2" s="90"/>
      <c r="E2" s="90"/>
      <c r="F2" s="90"/>
    </row>
    <row r="3" spans="2:6" ht="15.9" thickBot="1" x14ac:dyDescent="0.4">
      <c r="B3" s="397" t="s">
        <v>64</v>
      </c>
      <c r="C3" s="398"/>
      <c r="D3" s="398"/>
      <c r="E3" s="102" t="s">
        <v>65</v>
      </c>
      <c r="F3" s="103" t="s">
        <v>66</v>
      </c>
    </row>
    <row r="4" spans="2:6" ht="30.9" x14ac:dyDescent="0.35">
      <c r="B4" s="399" t="s">
        <v>67</v>
      </c>
      <c r="C4" s="401" t="s">
        <v>13</v>
      </c>
      <c r="D4" s="91" t="s">
        <v>14</v>
      </c>
      <c r="E4" s="92" t="s">
        <v>68</v>
      </c>
      <c r="F4" s="93">
        <v>0.25</v>
      </c>
    </row>
    <row r="5" spans="2:6" ht="46.3" x14ac:dyDescent="0.35">
      <c r="B5" s="400"/>
      <c r="C5" s="402"/>
      <c r="D5" s="94" t="s">
        <v>15</v>
      </c>
      <c r="E5" s="95" t="s">
        <v>69</v>
      </c>
      <c r="F5" s="96">
        <v>0.15</v>
      </c>
    </row>
    <row r="6" spans="2:6" ht="46.3" x14ac:dyDescent="0.35">
      <c r="B6" s="400"/>
      <c r="C6" s="402"/>
      <c r="D6" s="94" t="s">
        <v>16</v>
      </c>
      <c r="E6" s="95" t="s">
        <v>70</v>
      </c>
      <c r="F6" s="96">
        <v>0.1</v>
      </c>
    </row>
    <row r="7" spans="2:6" ht="61.75" x14ac:dyDescent="0.35">
      <c r="B7" s="400"/>
      <c r="C7" s="402" t="s">
        <v>17</v>
      </c>
      <c r="D7" s="94" t="s">
        <v>10</v>
      </c>
      <c r="E7" s="95" t="s">
        <v>71</v>
      </c>
      <c r="F7" s="96">
        <v>0.25</v>
      </c>
    </row>
    <row r="8" spans="2:6" ht="30.9" x14ac:dyDescent="0.35">
      <c r="B8" s="400"/>
      <c r="C8" s="402"/>
      <c r="D8" s="94" t="s">
        <v>9</v>
      </c>
      <c r="E8" s="95" t="s">
        <v>72</v>
      </c>
      <c r="F8" s="96">
        <v>0.15</v>
      </c>
    </row>
    <row r="9" spans="2:6" ht="46.3" x14ac:dyDescent="0.35">
      <c r="B9" s="400" t="s">
        <v>162</v>
      </c>
      <c r="C9" s="402" t="s">
        <v>18</v>
      </c>
      <c r="D9" s="94" t="s">
        <v>19</v>
      </c>
      <c r="E9" s="95" t="s">
        <v>73</v>
      </c>
      <c r="F9" s="97" t="s">
        <v>74</v>
      </c>
    </row>
    <row r="10" spans="2:6" ht="46.3" x14ac:dyDescent="0.35">
      <c r="B10" s="400"/>
      <c r="C10" s="402"/>
      <c r="D10" s="94" t="s">
        <v>20</v>
      </c>
      <c r="E10" s="95" t="s">
        <v>75</v>
      </c>
      <c r="F10" s="97" t="s">
        <v>74</v>
      </c>
    </row>
    <row r="11" spans="2:6" ht="30.9" x14ac:dyDescent="0.35">
      <c r="B11" s="400"/>
      <c r="C11" s="402" t="s">
        <v>21</v>
      </c>
      <c r="D11" s="94" t="s">
        <v>22</v>
      </c>
      <c r="E11" s="95" t="s">
        <v>76</v>
      </c>
      <c r="F11" s="97" t="s">
        <v>74</v>
      </c>
    </row>
    <row r="12" spans="2:6" ht="46.3" x14ac:dyDescent="0.35">
      <c r="B12" s="400"/>
      <c r="C12" s="402"/>
      <c r="D12" s="94" t="s">
        <v>23</v>
      </c>
      <c r="E12" s="95" t="s">
        <v>77</v>
      </c>
      <c r="F12" s="97" t="s">
        <v>74</v>
      </c>
    </row>
    <row r="13" spans="2:6" ht="30.9" x14ac:dyDescent="0.35">
      <c r="B13" s="400"/>
      <c r="C13" s="402" t="s">
        <v>24</v>
      </c>
      <c r="D13" s="94" t="s">
        <v>119</v>
      </c>
      <c r="E13" s="95" t="s">
        <v>122</v>
      </c>
      <c r="F13" s="97" t="s">
        <v>74</v>
      </c>
    </row>
    <row r="14" spans="2:6" ht="15.9" thickBot="1" x14ac:dyDescent="0.4">
      <c r="B14" s="403"/>
      <c r="C14" s="404"/>
      <c r="D14" s="98" t="s">
        <v>120</v>
      </c>
      <c r="E14" s="99" t="s">
        <v>121</v>
      </c>
      <c r="F14" s="100" t="s">
        <v>74</v>
      </c>
    </row>
    <row r="15" spans="2:6" ht="49.5" customHeight="1" x14ac:dyDescent="0.35">
      <c r="B15" s="396" t="s">
        <v>159</v>
      </c>
      <c r="C15" s="396"/>
      <c r="D15" s="396"/>
      <c r="E15" s="396"/>
      <c r="F15" s="396"/>
    </row>
    <row r="16" spans="2:6" ht="27" customHeight="1" x14ac:dyDescent="0.3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6" x14ac:dyDescent="0.4"/>
  <sheetData>
    <row r="2" spans="2:5" x14ac:dyDescent="0.4">
      <c r="B2" t="s">
        <v>31</v>
      </c>
      <c r="E2" t="s">
        <v>133</v>
      </c>
    </row>
    <row r="3" spans="2:5" x14ac:dyDescent="0.4">
      <c r="B3" t="s">
        <v>32</v>
      </c>
      <c r="E3" t="s">
        <v>132</v>
      </c>
    </row>
    <row r="4" spans="2:5" x14ac:dyDescent="0.4">
      <c r="B4" t="s">
        <v>137</v>
      </c>
      <c r="E4" t="s">
        <v>134</v>
      </c>
    </row>
    <row r="5" spans="2:5" x14ac:dyDescent="0.4">
      <c r="B5" t="s">
        <v>136</v>
      </c>
    </row>
    <row r="8" spans="2:5" x14ac:dyDescent="0.4">
      <c r="B8" t="s">
        <v>86</v>
      </c>
    </row>
    <row r="9" spans="2:5" x14ac:dyDescent="0.4">
      <c r="B9" t="s">
        <v>40</v>
      </c>
    </row>
    <row r="10" spans="2:5" x14ac:dyDescent="0.4">
      <c r="B10" t="s">
        <v>41</v>
      </c>
    </row>
    <row r="13" spans="2:5" x14ac:dyDescent="0.4">
      <c r="B13" t="s">
        <v>129</v>
      </c>
    </row>
    <row r="14" spans="2:5" x14ac:dyDescent="0.4">
      <c r="B14" t="s">
        <v>123</v>
      </c>
    </row>
    <row r="15" spans="2:5" x14ac:dyDescent="0.4">
      <c r="B15" t="s">
        <v>126</v>
      </c>
    </row>
    <row r="16" spans="2:5" x14ac:dyDescent="0.4">
      <c r="B16" t="s">
        <v>124</v>
      </c>
    </row>
    <row r="17" spans="2:2" x14ac:dyDescent="0.4">
      <c r="B17" t="s">
        <v>125</v>
      </c>
    </row>
    <row r="18" spans="2:2" x14ac:dyDescent="0.4">
      <c r="B18" t="s">
        <v>127</v>
      </c>
    </row>
    <row r="19" spans="2:2" x14ac:dyDescent="0.4">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3828125" defaultRowHeight="12.9" x14ac:dyDescent="0.35"/>
  <cols>
    <col min="1" max="1" width="32.84375" style="9" customWidth="1"/>
    <col min="2" max="16384" width="11.3828125" style="9"/>
  </cols>
  <sheetData>
    <row r="3" spans="1:1" x14ac:dyDescent="0.35">
      <c r="A3" s="10" t="s">
        <v>14</v>
      </c>
    </row>
    <row r="4" spans="1:1" x14ac:dyDescent="0.35">
      <c r="A4" s="10" t="s">
        <v>15</v>
      </c>
    </row>
    <row r="5" spans="1:1" x14ac:dyDescent="0.35">
      <c r="A5" s="10" t="s">
        <v>16</v>
      </c>
    </row>
    <row r="6" spans="1:1" x14ac:dyDescent="0.35">
      <c r="A6" s="10" t="s">
        <v>10</v>
      </c>
    </row>
    <row r="7" spans="1:1" x14ac:dyDescent="0.35">
      <c r="A7" s="10" t="s">
        <v>9</v>
      </c>
    </row>
    <row r="8" spans="1:1" x14ac:dyDescent="0.35">
      <c r="A8" s="10" t="s">
        <v>19</v>
      </c>
    </row>
    <row r="9" spans="1:1" x14ac:dyDescent="0.35">
      <c r="A9" s="10" t="s">
        <v>20</v>
      </c>
    </row>
    <row r="10" spans="1:1" x14ac:dyDescent="0.35">
      <c r="A10" s="10" t="s">
        <v>22</v>
      </c>
    </row>
    <row r="11" spans="1:1" x14ac:dyDescent="0.35">
      <c r="A11" s="10" t="s">
        <v>23</v>
      </c>
    </row>
    <row r="12" spans="1:1" x14ac:dyDescent="0.35">
      <c r="A12" s="10" t="s">
        <v>25</v>
      </c>
    </row>
    <row r="13" spans="1:1" x14ac:dyDescent="0.35">
      <c r="A13" s="10" t="s">
        <v>26</v>
      </c>
    </row>
    <row r="14" spans="1:1" x14ac:dyDescent="0.35">
      <c r="A14" s="10" t="s">
        <v>27</v>
      </c>
    </row>
    <row r="16" spans="1:1" x14ac:dyDescent="0.35">
      <c r="A16" s="10" t="s">
        <v>30</v>
      </c>
    </row>
    <row r="17" spans="1:1" x14ac:dyDescent="0.35">
      <c r="A17" s="10" t="s">
        <v>31</v>
      </c>
    </row>
    <row r="18" spans="1:1" x14ac:dyDescent="0.35">
      <c r="A18" s="10" t="s">
        <v>32</v>
      </c>
    </row>
    <row r="20" spans="1:1" x14ac:dyDescent="0.35">
      <c r="A20" s="10" t="s">
        <v>40</v>
      </c>
    </row>
    <row r="21" spans="1:1" x14ac:dyDescent="0.35">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Quality Consultoría y Capacitación E.U</cp:lastModifiedBy>
  <cp:lastPrinted>2020-05-13T01:12:22Z</cp:lastPrinted>
  <dcterms:created xsi:type="dcterms:W3CDTF">2020-03-24T23:12:47Z</dcterms:created>
  <dcterms:modified xsi:type="dcterms:W3CDTF">2023-07-28T14:12:47Z</dcterms:modified>
</cp:coreProperties>
</file>