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2"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K14" i="1"/>
  <c r="K16" i="1"/>
  <c r="K21" i="1"/>
  <c r="K47" i="1"/>
  <c r="K23" i="1"/>
  <c r="K27" i="1"/>
  <c r="K18" i="1"/>
  <c r="K17" i="1"/>
  <c r="K50" i="1"/>
  <c r="K40" i="1"/>
  <c r="K22" i="1"/>
  <c r="K15" i="1"/>
  <c r="K44" i="1"/>
  <c r="K52" i="1"/>
  <c r="K53" i="1"/>
  <c r="K24" i="1"/>
  <c r="K33" i="1"/>
  <c r="K20" i="1"/>
  <c r="K48" i="1"/>
  <c r="K34" i="1"/>
  <c r="K45" i="1"/>
  <c r="K42" i="1"/>
  <c r="K30" i="1"/>
  <c r="K36" i="1"/>
  <c r="K29" i="1"/>
  <c r="K46" i="1"/>
  <c r="K51" i="1"/>
  <c r="K32" i="1"/>
  <c r="K39" i="1"/>
  <c r="K54" i="1"/>
  <c r="K38" i="1"/>
  <c r="K28" i="1"/>
  <c r="K26" i="1"/>
  <c r="K35" i="1"/>
  <c r="K41" i="1"/>
  <c r="F221" i="13" l="1"/>
  <c r="F211" i="13"/>
  <c r="F212" i="13"/>
  <c r="F213" i="13"/>
  <c r="F214" i="13"/>
  <c r="F215" i="13"/>
  <c r="F216" i="13"/>
  <c r="F217" i="13"/>
  <c r="F218" i="13"/>
  <c r="F219" i="13"/>
  <c r="F220" i="13"/>
  <c r="F210" i="13"/>
  <c r="B221" i="13" a="1"/>
  <c r="B221" i="13" l="1"/>
  <c r="Q37" i="1"/>
  <c r="Q32" i="1"/>
  <c r="Q2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4" i="1" l="1"/>
  <c r="Q54" i="1"/>
  <c r="T53" i="1"/>
  <c r="Q53" i="1"/>
  <c r="T52" i="1"/>
  <c r="Q52" i="1"/>
  <c r="T51" i="1"/>
  <c r="Q51" i="1"/>
  <c r="T50" i="1"/>
  <c r="Q50" i="1"/>
  <c r="T49" i="1"/>
  <c r="Q49" i="1"/>
  <c r="AB50" i="1" s="1"/>
  <c r="H49" i="1"/>
  <c r="I49" i="1" s="1"/>
  <c r="T48" i="1"/>
  <c r="Q48" i="1"/>
  <c r="T47" i="1"/>
  <c r="Q47" i="1"/>
  <c r="T46" i="1"/>
  <c r="Q46" i="1"/>
  <c r="T45" i="1"/>
  <c r="Q45" i="1"/>
  <c r="T44" i="1"/>
  <c r="Q44" i="1"/>
  <c r="T43" i="1"/>
  <c r="Q43" i="1"/>
  <c r="H43" i="1"/>
  <c r="I43" i="1" s="1"/>
  <c r="T42" i="1"/>
  <c r="Q42" i="1"/>
  <c r="T41" i="1"/>
  <c r="Q41" i="1"/>
  <c r="T40" i="1"/>
  <c r="Q40" i="1"/>
  <c r="T39" i="1"/>
  <c r="Q39" i="1"/>
  <c r="T38" i="1"/>
  <c r="Q38" i="1"/>
  <c r="AB38" i="1" s="1"/>
  <c r="T37" i="1"/>
  <c r="H37" i="1"/>
  <c r="I37" i="1" s="1"/>
  <c r="T36" i="1"/>
  <c r="Q36" i="1"/>
  <c r="T35" i="1"/>
  <c r="Q35" i="1"/>
  <c r="T34" i="1"/>
  <c r="Q34" i="1"/>
  <c r="T33" i="1"/>
  <c r="Q33" i="1"/>
  <c r="T32" i="1"/>
  <c r="T31" i="1"/>
  <c r="Q31" i="1"/>
  <c r="AB32" i="1" s="1"/>
  <c r="H31" i="1"/>
  <c r="I31" i="1" s="1"/>
  <c r="T30" i="1"/>
  <c r="Q30" i="1"/>
  <c r="T29" i="1"/>
  <c r="Q29" i="1"/>
  <c r="T28" i="1"/>
  <c r="Q28" i="1"/>
  <c r="T27" i="1"/>
  <c r="Q27" i="1"/>
  <c r="T26" i="1"/>
  <c r="T25" i="1"/>
  <c r="Q25" i="1"/>
  <c r="AB26" i="1" s="1"/>
  <c r="H25" i="1"/>
  <c r="I25" i="1" s="1"/>
  <c r="T24" i="1"/>
  <c r="Q24" i="1"/>
  <c r="T23" i="1"/>
  <c r="Q23" i="1"/>
  <c r="T22" i="1"/>
  <c r="Q22" i="1"/>
  <c r="T21" i="1"/>
  <c r="Q21" i="1"/>
  <c r="T20" i="1"/>
  <c r="Q20" i="1"/>
  <c r="T19" i="1"/>
  <c r="Q19" i="1"/>
  <c r="H19" i="1"/>
  <c r="I19" i="1" s="1"/>
  <c r="T18" i="1"/>
  <c r="Q18" i="1"/>
  <c r="T17" i="1"/>
  <c r="Q17" i="1"/>
  <c r="T16" i="1"/>
  <c r="Q16" i="1"/>
  <c r="T15" i="1"/>
  <c r="Q15" i="1"/>
  <c r="T14" i="1"/>
  <c r="Q14" i="1"/>
  <c r="T13" i="1"/>
  <c r="Q13" i="1"/>
  <c r="H13" i="1"/>
  <c r="I13" i="1" s="1"/>
  <c r="T12" i="1"/>
  <c r="I12" i="1"/>
  <c r="T11" i="1"/>
  <c r="AB14" i="1" l="1"/>
  <c r="AB20" i="1"/>
  <c r="AB44" i="1"/>
  <c r="AB35" i="1"/>
  <c r="AA35" i="1" s="1"/>
  <c r="AB36" i="1"/>
  <c r="AA36" i="1" s="1"/>
  <c r="I11" i="1"/>
  <c r="X11" i="1" s="1"/>
  <c r="X49" i="1"/>
  <c r="X43" i="1"/>
  <c r="X37" i="1"/>
  <c r="X31" i="1"/>
  <c r="X35" i="1"/>
  <c r="X36" i="1"/>
  <c r="X25" i="1"/>
  <c r="X19" i="1"/>
  <c r="X13" i="1"/>
  <c r="X12" i="1"/>
  <c r="Y49" i="1" l="1"/>
  <c r="Z49" i="1"/>
  <c r="X50" i="1" s="1"/>
  <c r="Y50" i="1" s="1"/>
  <c r="Y43" i="1"/>
  <c r="Z43" i="1"/>
  <c r="X44" i="1" s="1"/>
  <c r="Z44" i="1" s="1"/>
  <c r="X45" i="1" s="1"/>
  <c r="Y37" i="1"/>
  <c r="Z37" i="1"/>
  <c r="X38" i="1" s="1"/>
  <c r="Z38" i="1" s="1"/>
  <c r="X39" i="1" s="1"/>
  <c r="Y36" i="1"/>
  <c r="Z36" i="1"/>
  <c r="Y35" i="1"/>
  <c r="Z35" i="1"/>
  <c r="Y31" i="1"/>
  <c r="Z31" i="1"/>
  <c r="Y25" i="1"/>
  <c r="Z25" i="1"/>
  <c r="X26" i="1" s="1"/>
  <c r="Z26" i="1" s="1"/>
  <c r="X27" i="1" s="1"/>
  <c r="Y19" i="1"/>
  <c r="Z19" i="1"/>
  <c r="Y13" i="1"/>
  <c r="Z13" i="1"/>
  <c r="X14" i="1" s="1"/>
  <c r="Z14" i="1" s="1"/>
  <c r="X15" i="1" s="1"/>
  <c r="Y15" i="1" s="1"/>
  <c r="Y12" i="1"/>
  <c r="Z12" i="1"/>
  <c r="Y11" i="1"/>
  <c r="Z11" i="1"/>
  <c r="Y44" i="1" l="1"/>
  <c r="Y38" i="1"/>
  <c r="Y26" i="1"/>
  <c r="Y14" i="1"/>
  <c r="Y27" i="1"/>
  <c r="Z27" i="1"/>
  <c r="Z45" i="1"/>
  <c r="X46" i="1" s="1"/>
  <c r="Y45" i="1"/>
  <c r="Z39" i="1"/>
  <c r="X40" i="1" s="1"/>
  <c r="Y39" i="1"/>
  <c r="Z50" i="1"/>
  <c r="X51" i="1" s="1"/>
  <c r="X20" i="1"/>
  <c r="X32" i="1"/>
  <c r="X33" i="1"/>
  <c r="Z1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5" i="1"/>
  <c r="AC36" i="1"/>
  <c r="Y46" i="1" l="1"/>
  <c r="Z46" i="1"/>
  <c r="Y40" i="1"/>
  <c r="Z40" i="1"/>
  <c r="X41" i="1" s="1"/>
  <c r="Y33" i="1"/>
  <c r="Z33" i="1"/>
  <c r="X34" i="1" s="1"/>
  <c r="Y51" i="1"/>
  <c r="Z51" i="1"/>
  <c r="X52" i="1" s="1"/>
  <c r="Y32" i="1"/>
  <c r="Z32" i="1"/>
  <c r="X28" i="1"/>
  <c r="Y20" i="1"/>
  <c r="Z20" i="1"/>
  <c r="X21" i="1" s="1"/>
  <c r="Y21" i="1" s="1"/>
  <c r="X17" i="1"/>
  <c r="Y17" i="1" s="1"/>
  <c r="X16" i="1"/>
  <c r="Z21" i="1" l="1"/>
  <c r="X22" i="1" s="1"/>
  <c r="Z22" i="1" s="1"/>
  <c r="X23" i="1" s="1"/>
  <c r="Y41" i="1"/>
  <c r="Z41" i="1"/>
  <c r="X42" i="1" s="1"/>
  <c r="X47" i="1"/>
  <c r="X48" i="1"/>
  <c r="Y28" i="1"/>
  <c r="Z28" i="1"/>
  <c r="X29" i="1" s="1"/>
  <c r="Y29" i="1" s="1"/>
  <c r="Y22" i="1"/>
  <c r="Y34" i="1"/>
  <c r="Z34" i="1"/>
  <c r="Z52" i="1"/>
  <c r="Y52" i="1"/>
  <c r="Y16" i="1"/>
  <c r="Z16" i="1"/>
  <c r="Z17" i="1"/>
  <c r="X18" i="1" s="1"/>
  <c r="Y48" i="1" l="1"/>
  <c r="Z48" i="1"/>
  <c r="Y47" i="1"/>
  <c r="Z47" i="1"/>
  <c r="Y42" i="1"/>
  <c r="Z42" i="1"/>
  <c r="X53" i="1"/>
  <c r="X54" i="1"/>
  <c r="Z29" i="1"/>
  <c r="X30" i="1" s="1"/>
  <c r="Y30" i="1" s="1"/>
  <c r="Z23" i="1"/>
  <c r="X24" i="1" s="1"/>
  <c r="Y23" i="1"/>
  <c r="Y18" i="1"/>
  <c r="Z18" i="1"/>
  <c r="X10" i="1"/>
  <c r="Y10" i="1" s="1"/>
  <c r="Y54" i="1" l="1"/>
  <c r="Z54" i="1"/>
  <c r="Y53" i="1"/>
  <c r="Z53" i="1"/>
  <c r="Y24" i="1"/>
  <c r="Z24" i="1"/>
  <c r="Z30" i="1"/>
  <c r="Z10" i="1" l="1"/>
  <c r="AB13" i="1" l="1"/>
  <c r="AA13" i="1" s="1"/>
  <c r="AB51" i="1"/>
  <c r="AB43" i="1"/>
  <c r="AB25" i="1"/>
  <c r="AA25" i="1" s="1"/>
  <c r="AB37" i="1"/>
  <c r="AA37" i="1" s="1"/>
  <c r="AB31" i="1"/>
  <c r="AA31" i="1" s="1"/>
  <c r="AB19" i="1"/>
  <c r="AA19" i="1" s="1"/>
  <c r="J40" i="19" l="1"/>
  <c r="V30" i="19"/>
  <c r="AH20" i="19"/>
  <c r="J30" i="19"/>
  <c r="V20" i="19"/>
  <c r="AH10" i="19"/>
  <c r="P10" i="19"/>
  <c r="AB50" i="19"/>
  <c r="J50" i="19"/>
  <c r="AB40" i="19"/>
  <c r="P30" i="19"/>
  <c r="V50" i="19"/>
  <c r="P50" i="19"/>
  <c r="AB10" i="19"/>
  <c r="AH30" i="19"/>
  <c r="AH40" i="19"/>
  <c r="J10" i="19"/>
  <c r="AB20" i="19"/>
  <c r="AH50" i="19"/>
  <c r="AC19" i="1"/>
  <c r="V10" i="19"/>
  <c r="P20" i="19"/>
  <c r="J20" i="19"/>
  <c r="P40" i="19"/>
  <c r="V40" i="19"/>
  <c r="AB30" i="19"/>
  <c r="J11" i="19"/>
  <c r="V11" i="19"/>
  <c r="AB21" i="19"/>
  <c r="P31" i="19"/>
  <c r="J31" i="19"/>
  <c r="AB41" i="19"/>
  <c r="AC25" i="1"/>
  <c r="AH41" i="19"/>
  <c r="P41" i="19"/>
  <c r="J21" i="19"/>
  <c r="AB31" i="19"/>
  <c r="AB51" i="19"/>
  <c r="P21" i="19"/>
  <c r="V41" i="19"/>
  <c r="V31" i="19"/>
  <c r="AH21" i="19"/>
  <c r="AB11" i="19"/>
  <c r="P51" i="19"/>
  <c r="V21" i="19"/>
  <c r="AH31" i="19"/>
  <c r="V51" i="19"/>
  <c r="J51" i="19"/>
  <c r="AH51" i="19"/>
  <c r="AH11" i="19"/>
  <c r="J41" i="19"/>
  <c r="P11" i="19"/>
  <c r="AC3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A50" i="1"/>
  <c r="AC1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51" i="1"/>
  <c r="AB52" i="1"/>
  <c r="AB21" i="1"/>
  <c r="AA20" i="1"/>
  <c r="AA26" i="1"/>
  <c r="AB27" i="1"/>
  <c r="AA27" i="1" s="1"/>
  <c r="AB28" i="1"/>
  <c r="V32" i="19"/>
  <c r="P42" i="19"/>
  <c r="J12" i="19"/>
  <c r="J32" i="19"/>
  <c r="AB52" i="19"/>
  <c r="AC31" i="1"/>
  <c r="J22" i="19"/>
  <c r="V22" i="19"/>
  <c r="J52" i="19"/>
  <c r="AH12" i="19"/>
  <c r="J42" i="19"/>
  <c r="AH42" i="19"/>
  <c r="P32" i="19"/>
  <c r="AB12" i="19"/>
  <c r="AH32" i="19"/>
  <c r="AB32" i="19"/>
  <c r="AB42" i="19"/>
  <c r="V42" i="19"/>
  <c r="V12" i="19"/>
  <c r="V52" i="19"/>
  <c r="AB22" i="19"/>
  <c r="AH52" i="19"/>
  <c r="AH22" i="19"/>
  <c r="P22" i="19"/>
  <c r="P12" i="19"/>
  <c r="P52" i="19"/>
  <c r="AB33" i="1"/>
  <c r="AA33" i="1" s="1"/>
  <c r="AB34" i="1"/>
  <c r="AA34" i="1" s="1"/>
  <c r="AA32" i="1"/>
  <c r="AA38" i="1"/>
  <c r="AB39" i="1"/>
  <c r="AA44" i="1"/>
  <c r="AB45" i="1"/>
  <c r="AA14" i="1"/>
  <c r="AB1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2" i="1"/>
  <c r="AB53" i="1"/>
  <c r="K35" i="19"/>
  <c r="AC25" i="19"/>
  <c r="K45" i="19"/>
  <c r="AI45" i="19"/>
  <c r="W45" i="19"/>
  <c r="Q35" i="19"/>
  <c r="K55" i="19"/>
  <c r="AC15" i="19"/>
  <c r="Q15" i="19"/>
  <c r="AC35" i="19"/>
  <c r="AI35" i="19"/>
  <c r="Q55" i="19"/>
  <c r="AI25" i="19"/>
  <c r="AC5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6" i="1"/>
  <c r="AD55" i="19"/>
  <c r="R15" i="19"/>
  <c r="AJ35" i="19"/>
  <c r="AC5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3" i="1"/>
  <c r="AD12" i="19"/>
  <c r="AD32" i="19"/>
  <c r="AD22" i="19"/>
  <c r="X52" i="19"/>
  <c r="AD52" i="19"/>
  <c r="L42" i="19"/>
  <c r="R42" i="19"/>
  <c r="AJ21" i="19"/>
  <c r="AD31" i="19"/>
  <c r="R21" i="19"/>
  <c r="AD41" i="19"/>
  <c r="AJ11" i="19"/>
  <c r="AJ51" i="19"/>
  <c r="AC27" i="1"/>
  <c r="L41" i="19"/>
  <c r="AD11" i="19"/>
  <c r="L21" i="19"/>
  <c r="L11" i="19"/>
  <c r="X51" i="19"/>
  <c r="X21" i="19"/>
  <c r="R11" i="19"/>
  <c r="R31" i="19"/>
  <c r="AJ41" i="19"/>
  <c r="L31" i="19"/>
  <c r="R51" i="19"/>
  <c r="X31" i="19"/>
  <c r="X11" i="19"/>
  <c r="X41" i="19"/>
  <c r="AJ31" i="19"/>
  <c r="AD51" i="19"/>
  <c r="R41" i="19"/>
  <c r="AD21" i="19"/>
  <c r="L51" i="19"/>
  <c r="AA15" i="1"/>
  <c r="AB16" i="1"/>
  <c r="AA39" i="1"/>
  <c r="AB40" i="1"/>
  <c r="K42" i="19"/>
  <c r="AC32" i="19"/>
  <c r="W42" i="19"/>
  <c r="AI52" i="19"/>
  <c r="K22" i="19"/>
  <c r="Q32" i="19"/>
  <c r="AI12" i="19"/>
  <c r="AC52" i="19"/>
  <c r="Q42" i="19"/>
  <c r="AC42" i="19"/>
  <c r="K12" i="19"/>
  <c r="Q22" i="19"/>
  <c r="W52" i="19"/>
  <c r="AI42" i="19"/>
  <c r="W32" i="19"/>
  <c r="AI22" i="19"/>
  <c r="W12" i="19"/>
  <c r="AI32" i="19"/>
  <c r="AC12" i="19"/>
  <c r="Q12" i="19"/>
  <c r="Q52" i="19"/>
  <c r="AC32" i="1"/>
  <c r="K32" i="19"/>
  <c r="W22" i="19"/>
  <c r="K52" i="19"/>
  <c r="AC22" i="19"/>
  <c r="AC40" i="19"/>
  <c r="W10" i="19"/>
  <c r="AC50" i="19"/>
  <c r="Q10" i="19"/>
  <c r="Q30" i="19"/>
  <c r="W50" i="19"/>
  <c r="K40" i="19"/>
  <c r="Q50" i="19"/>
  <c r="W20" i="19"/>
  <c r="AC2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5" i="1"/>
  <c r="AB46" i="1"/>
  <c r="K39" i="19"/>
  <c r="AC39" i="19"/>
  <c r="W29" i="19"/>
  <c r="AI49" i="19"/>
  <c r="W9" i="19"/>
  <c r="AC19" i="19"/>
  <c r="Q49" i="19"/>
  <c r="W49" i="19"/>
  <c r="AC9" i="19"/>
  <c r="AI9" i="19"/>
  <c r="Q29" i="19"/>
  <c r="W39" i="19"/>
  <c r="Q39" i="19"/>
  <c r="AC1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8" i="1"/>
  <c r="Q33" i="19"/>
  <c r="AI23" i="19"/>
  <c r="K53" i="19"/>
  <c r="AC23" i="19"/>
  <c r="AC13" i="19"/>
  <c r="W23" i="19"/>
  <c r="W33" i="19"/>
  <c r="Q13" i="19"/>
  <c r="W13" i="19"/>
  <c r="AI13" i="19"/>
  <c r="Q43" i="19"/>
  <c r="Q23" i="19"/>
  <c r="W53" i="19"/>
  <c r="M12" i="19"/>
  <c r="AK42" i="19"/>
  <c r="AE32" i="19"/>
  <c r="AC34" i="1"/>
  <c r="M52" i="19"/>
  <c r="S12" i="19"/>
  <c r="M32" i="19"/>
  <c r="S52" i="19"/>
  <c r="Y52" i="19"/>
  <c r="Y42" i="19"/>
  <c r="AK12" i="19"/>
  <c r="S22" i="19"/>
  <c r="AE12" i="19"/>
  <c r="Y22" i="19"/>
  <c r="S32" i="19"/>
  <c r="AK52" i="19"/>
  <c r="M22" i="19"/>
  <c r="AK32" i="19"/>
  <c r="AE22" i="19"/>
  <c r="AE42" i="19"/>
  <c r="Y32" i="19"/>
  <c r="M42" i="19"/>
  <c r="Y12" i="19"/>
  <c r="AE52" i="19"/>
  <c r="AK22" i="19"/>
  <c r="S42" i="19"/>
  <c r="AA28" i="1"/>
  <c r="AB30" i="1"/>
  <c r="AA30" i="1" s="1"/>
  <c r="AB29" i="1"/>
  <c r="AA29" i="1" s="1"/>
  <c r="AA21" i="1"/>
  <c r="AB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21" i="1"/>
  <c r="L10" i="19"/>
  <c r="L50" i="19"/>
  <c r="AJ20" i="19"/>
  <c r="AJ40" i="19"/>
  <c r="AD30" i="19"/>
  <c r="R20" i="19"/>
  <c r="AD50" i="19"/>
  <c r="AJ30" i="19"/>
  <c r="AJ50" i="19"/>
  <c r="X30" i="19"/>
  <c r="AD20" i="19"/>
  <c r="L40" i="19"/>
  <c r="X50" i="19"/>
  <c r="X20" i="19"/>
  <c r="AD40" i="19"/>
  <c r="R10" i="19"/>
  <c r="L30" i="19"/>
  <c r="L20" i="19"/>
  <c r="AA40" i="1"/>
  <c r="AB41" i="1"/>
  <c r="AA53" i="1"/>
  <c r="AB54" i="1"/>
  <c r="AA5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9" i="1"/>
  <c r="X23" i="19"/>
  <c r="R33" i="19"/>
  <c r="R43" i="19"/>
  <c r="AD53" i="19"/>
  <c r="AJ13" i="19"/>
  <c r="R23" i="19"/>
  <c r="R13" i="19"/>
  <c r="AJ53" i="19"/>
  <c r="L33" i="19"/>
  <c r="L23" i="19"/>
  <c r="X43" i="19"/>
  <c r="X53" i="19"/>
  <c r="AD13" i="19"/>
  <c r="L53" i="19"/>
  <c r="L13" i="19"/>
  <c r="AD23" i="19"/>
  <c r="AJ33" i="19"/>
  <c r="AJ23" i="19"/>
  <c r="R53" i="19"/>
  <c r="M55" i="19"/>
  <c r="AK15" i="19"/>
  <c r="AE25" i="19"/>
  <c r="AC5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0" i="1"/>
  <c r="AG11" i="19"/>
  <c r="AM41" i="19"/>
  <c r="AA21" i="19"/>
  <c r="AA51" i="19"/>
  <c r="U51" i="19"/>
  <c r="U31" i="19"/>
  <c r="AA11" i="19"/>
  <c r="AG21" i="19"/>
  <c r="O31" i="19"/>
  <c r="AA46" i="1"/>
  <c r="AB47" i="1"/>
  <c r="AA16" i="1"/>
  <c r="AB17" i="1"/>
  <c r="AA17" i="1" s="1"/>
  <c r="AB18" i="1"/>
  <c r="AA1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2" i="1"/>
  <c r="AB23" i="1"/>
  <c r="AE11" i="19"/>
  <c r="Y41" i="19"/>
  <c r="M41" i="19"/>
  <c r="Y21" i="19"/>
  <c r="AK41" i="19"/>
  <c r="S31" i="19"/>
  <c r="M31" i="19"/>
  <c r="M51" i="19"/>
  <c r="Y51" i="19"/>
  <c r="AK21" i="19"/>
  <c r="AK31" i="19"/>
  <c r="Y11" i="19"/>
  <c r="AE41" i="19"/>
  <c r="AE21" i="19"/>
  <c r="S51" i="19"/>
  <c r="AE51" i="19"/>
  <c r="AK51" i="19"/>
  <c r="M21" i="19"/>
  <c r="AE31" i="19"/>
  <c r="AC28" i="1"/>
  <c r="S41" i="19"/>
  <c r="AK11" i="19"/>
  <c r="S11" i="19"/>
  <c r="Y31" i="19"/>
  <c r="S21" i="19"/>
  <c r="M11" i="19"/>
  <c r="L54" i="19"/>
  <c r="AJ14" i="19"/>
  <c r="AD44" i="19"/>
  <c r="X54" i="19"/>
  <c r="R14" i="19"/>
  <c r="AD24" i="19"/>
  <c r="AD34" i="19"/>
  <c r="R54" i="19"/>
  <c r="L34" i="19"/>
  <c r="AJ34" i="19"/>
  <c r="X24" i="19"/>
  <c r="AJ24" i="19"/>
  <c r="X44" i="19"/>
  <c r="R24" i="19"/>
  <c r="AC45" i="1"/>
  <c r="X34" i="19"/>
  <c r="L14" i="19"/>
  <c r="AD14" i="19"/>
  <c r="L44" i="19"/>
  <c r="R44" i="19"/>
  <c r="AD54" i="19"/>
  <c r="X14" i="19"/>
  <c r="AJ44" i="19"/>
  <c r="R34" i="19"/>
  <c r="AJ54" i="19"/>
  <c r="L24" i="19"/>
  <c r="AD29" i="19"/>
  <c r="AD19" i="19"/>
  <c r="R39" i="19"/>
  <c r="R9" i="19"/>
  <c r="X49" i="19"/>
  <c r="X9" i="19"/>
  <c r="AD39" i="19"/>
  <c r="R29" i="19"/>
  <c r="L49" i="19"/>
  <c r="X19" i="19"/>
  <c r="X29" i="19"/>
  <c r="X39" i="19"/>
  <c r="L9" i="19"/>
  <c r="AC15" i="1"/>
  <c r="AD9" i="19"/>
  <c r="AJ49" i="19"/>
  <c r="L39" i="19"/>
  <c r="R19" i="19"/>
  <c r="AJ39" i="19"/>
  <c r="AJ29" i="19"/>
  <c r="AJ19" i="19"/>
  <c r="AJ9" i="19"/>
  <c r="AD49" i="19"/>
  <c r="L19" i="19"/>
  <c r="L29" i="19"/>
  <c r="R49" i="19"/>
  <c r="AA23" i="1" l="1"/>
  <c r="AB24" i="1"/>
  <c r="AA24" i="1" s="1"/>
  <c r="AG39" i="19"/>
  <c r="AG29" i="19"/>
  <c r="AM19" i="19"/>
  <c r="O39" i="19"/>
  <c r="AC1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4" i="1"/>
  <c r="AG15" i="19"/>
  <c r="U15" i="19"/>
  <c r="AG55" i="19"/>
  <c r="U55" i="19"/>
  <c r="AE40" i="19"/>
  <c r="Y30" i="19"/>
  <c r="M20" i="19"/>
  <c r="AC2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17"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6" i="1"/>
  <c r="M9" i="19"/>
  <c r="Y29" i="19"/>
  <c r="AA41" i="1"/>
  <c r="AB42" i="1"/>
  <c r="AA4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7" i="1"/>
  <c r="AB48" i="1"/>
  <c r="AA4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8" i="1"/>
  <c r="AA14" i="19"/>
  <c r="O54" i="19"/>
  <c r="U44" i="19"/>
  <c r="U43" i="19"/>
  <c r="U13" i="19"/>
  <c r="AM53" i="19"/>
  <c r="AA53" i="19"/>
  <c r="AA43" i="19"/>
  <c r="O53" i="19"/>
  <c r="O23" i="19"/>
  <c r="O13" i="19"/>
  <c r="AG43" i="19"/>
  <c r="U33" i="19"/>
  <c r="U23" i="19"/>
  <c r="AM13" i="19"/>
  <c r="AM23" i="19"/>
  <c r="AG13" i="19"/>
  <c r="AA23" i="19"/>
  <c r="AG33" i="19"/>
  <c r="AA33" i="19"/>
  <c r="AM33" i="19"/>
  <c r="AA13" i="19"/>
  <c r="AC4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7" i="1"/>
  <c r="AF53" i="19"/>
  <c r="T43" i="19"/>
  <c r="Z53" i="19"/>
  <c r="N43" i="19"/>
  <c r="T23" i="19"/>
  <c r="AF43" i="19"/>
  <c r="Z13" i="19"/>
  <c r="Z43" i="19"/>
  <c r="AF23" i="19"/>
  <c r="AL13" i="19"/>
  <c r="Z23" i="19"/>
  <c r="AL43" i="19"/>
  <c r="AF13" i="19"/>
  <c r="AL23" i="19"/>
  <c r="N13" i="19"/>
  <c r="T33" i="19"/>
  <c r="AL53" i="19"/>
  <c r="N23" i="19"/>
  <c r="N53" i="19"/>
  <c r="AF33" i="19"/>
  <c r="N33" i="19"/>
  <c r="AC4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P18" i="19" l="1"/>
  <c r="J28" i="19"/>
  <c r="J48" i="19"/>
  <c r="V28" i="19"/>
  <c r="AB8" i="19"/>
  <c r="P28" i="19"/>
  <c r="AH8" i="19"/>
  <c r="AH48" i="19"/>
  <c r="V18" i="19"/>
  <c r="AB28" i="19"/>
  <c r="V38" i="19"/>
  <c r="AH28" i="19"/>
  <c r="AB38" i="19"/>
  <c r="V48" i="19"/>
  <c r="P8" i="19"/>
  <c r="AB48" i="19"/>
  <c r="AH18" i="19"/>
  <c r="AC12" i="1"/>
  <c r="P38" i="19"/>
  <c r="AH38" i="19"/>
  <c r="P48" i="19"/>
  <c r="AB18" i="19"/>
  <c r="J8" i="19"/>
  <c r="J18" i="19"/>
  <c r="V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B223" i="13"/>
  <c r="B222" i="13"/>
  <c r="K25" i="1" l="1"/>
  <c r="L25" i="1" s="1"/>
  <c r="K37" i="1"/>
  <c r="L37" i="1" s="1"/>
  <c r="K49" i="1"/>
  <c r="L49" i="1" s="1"/>
  <c r="K31" i="1"/>
  <c r="L31" i="1" s="1"/>
  <c r="K10" i="1"/>
  <c r="L10" i="1" s="1"/>
  <c r="K13" i="1"/>
  <c r="L13" i="1" s="1"/>
  <c r="K19" i="1"/>
  <c r="L19" i="1" s="1"/>
  <c r="K12" i="1"/>
  <c r="K11" i="1"/>
  <c r="K43" i="1"/>
  <c r="L43" i="1" s="1"/>
  <c r="P34" i="18" l="1"/>
  <c r="P10" i="18"/>
  <c r="AH42" i="18"/>
  <c r="AB34" i="18"/>
  <c r="J10" i="18"/>
  <c r="P26" i="18"/>
  <c r="V18" i="18"/>
  <c r="AB18" i="18"/>
  <c r="V34" i="18"/>
  <c r="AB26" i="18"/>
  <c r="V10" i="18"/>
  <c r="AB10" i="18"/>
  <c r="J26" i="18"/>
  <c r="M31" i="1"/>
  <c r="AB42" i="18"/>
  <c r="P42" i="18"/>
  <c r="AH26" i="18"/>
  <c r="AH18" i="18"/>
  <c r="J18" i="18"/>
  <c r="AH10" i="18"/>
  <c r="J42" i="18"/>
  <c r="AH34" i="18"/>
  <c r="V42" i="18"/>
  <c r="V26" i="18"/>
  <c r="J34" i="18"/>
  <c r="N31" i="1"/>
  <c r="P18" i="18"/>
  <c r="AL10" i="18"/>
  <c r="N26" i="18"/>
  <c r="T42" i="18"/>
  <c r="AF42" i="18"/>
  <c r="AL26" i="18"/>
  <c r="T26" i="18"/>
  <c r="AL18" i="18"/>
  <c r="AL34" i="18"/>
  <c r="N43" i="1"/>
  <c r="Z42" i="18"/>
  <c r="N42" i="18"/>
  <c r="AF26" i="18"/>
  <c r="AF10" i="18"/>
  <c r="N10" i="18"/>
  <c r="M43" i="1"/>
  <c r="AL42" i="18"/>
  <c r="T18" i="18"/>
  <c r="Z18" i="18"/>
  <c r="Z10" i="18"/>
  <c r="T34" i="18"/>
  <c r="AF18" i="18"/>
  <c r="Z34" i="18"/>
  <c r="N34" i="18"/>
  <c r="AF34" i="18"/>
  <c r="N18" i="18"/>
  <c r="Z26" i="18"/>
  <c r="T10" i="18"/>
  <c r="R24" i="18"/>
  <c r="R8" i="18"/>
  <c r="X40" i="18"/>
  <c r="X24" i="18"/>
  <c r="L40" i="18"/>
  <c r="X32" i="18"/>
  <c r="AD32" i="18"/>
  <c r="L8" i="18"/>
  <c r="AD24" i="18"/>
  <c r="N19" i="1"/>
  <c r="AJ8" i="18"/>
  <c r="X16" i="18"/>
  <c r="AJ40" i="18"/>
  <c r="AD16" i="18"/>
  <c r="R32" i="18"/>
  <c r="AJ32" i="18"/>
  <c r="L32" i="18"/>
  <c r="M19" i="1"/>
  <c r="L24" i="18"/>
  <c r="R16" i="18"/>
  <c r="L16" i="18"/>
  <c r="AJ16" i="18"/>
  <c r="AD8" i="18"/>
  <c r="X8" i="18"/>
  <c r="R40" i="18"/>
  <c r="AJ24" i="18"/>
  <c r="AD40" i="18"/>
  <c r="P28" i="18"/>
  <c r="AH36" i="18"/>
  <c r="AB20" i="18"/>
  <c r="N49" i="1"/>
  <c r="V12" i="18"/>
  <c r="J12" i="18"/>
  <c r="J20" i="18"/>
  <c r="AB44" i="18"/>
  <c r="M49" i="1"/>
  <c r="AB49" i="1" s="1"/>
  <c r="AA49" i="1" s="1"/>
  <c r="J44" i="18"/>
  <c r="P12" i="18"/>
  <c r="P20" i="18"/>
  <c r="V44" i="18"/>
  <c r="V28" i="18"/>
  <c r="AH28" i="18"/>
  <c r="AB28" i="18"/>
  <c r="AH20" i="18"/>
  <c r="J36" i="18"/>
  <c r="J28" i="18"/>
  <c r="AH44" i="18"/>
  <c r="V36" i="18"/>
  <c r="AH12" i="18"/>
  <c r="P44" i="18"/>
  <c r="P36" i="18"/>
  <c r="V20" i="18"/>
  <c r="AB12" i="18"/>
  <c r="AB36" i="18"/>
  <c r="AH24" i="18"/>
  <c r="P8" i="18"/>
  <c r="AH32" i="18"/>
  <c r="J16" i="18"/>
  <c r="V40" i="18"/>
  <c r="AH16" i="18"/>
  <c r="AH8" i="18"/>
  <c r="AB8" i="18"/>
  <c r="N13" i="1"/>
  <c r="AB24" i="18"/>
  <c r="P32" i="18"/>
  <c r="P16" i="18"/>
  <c r="AB16" i="18"/>
  <c r="AH40" i="18"/>
  <c r="J24" i="18"/>
  <c r="J40" i="18"/>
  <c r="V16" i="18"/>
  <c r="V24" i="18"/>
  <c r="P40" i="18"/>
  <c r="V8" i="18"/>
  <c r="J8" i="18"/>
  <c r="J32" i="18"/>
  <c r="AB40" i="18"/>
  <c r="M13" i="1"/>
  <c r="P24" i="18"/>
  <c r="V32" i="18"/>
  <c r="AB32" i="18"/>
  <c r="AD26" i="18"/>
  <c r="X18" i="18"/>
  <c r="AJ10" i="18"/>
  <c r="M37" i="1"/>
  <c r="R34" i="18"/>
  <c r="R42" i="18"/>
  <c r="X42" i="18"/>
  <c r="L10" i="18"/>
  <c r="X34" i="18"/>
  <c r="AD42" i="18"/>
  <c r="L18" i="18"/>
  <c r="L34" i="18"/>
  <c r="X26" i="18"/>
  <c r="AD34" i="18"/>
  <c r="L42" i="18"/>
  <c r="X10" i="18"/>
  <c r="AJ34" i="18"/>
  <c r="AJ26" i="18"/>
  <c r="AJ42" i="18"/>
  <c r="AJ18" i="18"/>
  <c r="AD10" i="18"/>
  <c r="L26" i="18"/>
  <c r="R18" i="18"/>
  <c r="R26" i="18"/>
  <c r="AD18" i="18"/>
  <c r="R10" i="18"/>
  <c r="N37" i="1"/>
  <c r="J14" i="18"/>
  <c r="M10" i="1"/>
  <c r="AB10" i="1" s="1"/>
  <c r="AA10" i="1" s="1"/>
  <c r="P30" i="18"/>
  <c r="AB30" i="18"/>
  <c r="P14" i="18"/>
  <c r="V38" i="18"/>
  <c r="AB22" i="18"/>
  <c r="AH30" i="18"/>
  <c r="V22" i="18"/>
  <c r="AH14" i="18"/>
  <c r="V30" i="18"/>
  <c r="P38" i="18"/>
  <c r="J38" i="18"/>
  <c r="J22" i="18"/>
  <c r="P6" i="18"/>
  <c r="V14" i="18"/>
  <c r="AH38" i="18"/>
  <c r="AB14" i="18"/>
  <c r="AB6" i="18"/>
  <c r="AH6" i="18"/>
  <c r="J6" i="18"/>
  <c r="N10" i="1"/>
  <c r="P22" i="18"/>
  <c r="AB38" i="18"/>
  <c r="V6" i="18"/>
  <c r="J30" i="18"/>
  <c r="AH22" i="18"/>
  <c r="AF32" i="18"/>
  <c r="T24" i="18"/>
  <c r="N24" i="18"/>
  <c r="AL16" i="18"/>
  <c r="T40" i="18"/>
  <c r="Z8" i="18"/>
  <c r="AL32" i="18"/>
  <c r="AL40" i="18"/>
  <c r="AL24" i="18"/>
  <c r="M25" i="1"/>
  <c r="T16" i="18"/>
  <c r="Z32" i="18"/>
  <c r="AF24" i="18"/>
  <c r="Z40" i="18"/>
  <c r="Z16" i="18"/>
  <c r="N32" i="18"/>
  <c r="N8" i="18"/>
  <c r="AF40" i="18"/>
  <c r="Z24" i="18"/>
  <c r="AL8" i="18"/>
  <c r="N16" i="18"/>
  <c r="AF16" i="18"/>
  <c r="AF8" i="18"/>
  <c r="T32" i="18"/>
  <c r="N25" i="1"/>
  <c r="T8" i="18"/>
  <c r="N40" i="18"/>
  <c r="P16" i="19" l="1"/>
  <c r="AH46" i="19"/>
  <c r="AB26" i="19"/>
  <c r="V26" i="19"/>
  <c r="V36" i="19"/>
  <c r="AB36" i="19"/>
  <c r="J26" i="19"/>
  <c r="AB16" i="19"/>
  <c r="AB6" i="19"/>
  <c r="J46" i="19"/>
  <c r="AH16" i="19"/>
  <c r="P6" i="19"/>
  <c r="AB46" i="19"/>
  <c r="AH36" i="19"/>
  <c r="AC10" i="1"/>
  <c r="P36" i="19"/>
  <c r="AH6" i="19"/>
  <c r="J6" i="19"/>
  <c r="AH26" i="19"/>
  <c r="V46" i="19"/>
  <c r="P46" i="19"/>
  <c r="J16" i="19"/>
  <c r="V16" i="19"/>
  <c r="V6" i="19"/>
  <c r="J36" i="19"/>
  <c r="P26" i="19"/>
  <c r="J15" i="19"/>
  <c r="AB15" i="19"/>
  <c r="J35" i="19"/>
  <c r="AH15" i="19"/>
  <c r="AC49" i="1"/>
  <c r="J45" i="19"/>
  <c r="AH45" i="19"/>
  <c r="P25" i="19"/>
  <c r="J25" i="19"/>
  <c r="AB45" i="19"/>
  <c r="V35" i="19"/>
  <c r="P45" i="19"/>
  <c r="P35" i="19"/>
  <c r="V25" i="19"/>
  <c r="J55" i="19"/>
  <c r="V45" i="19"/>
  <c r="AH55" i="19"/>
  <c r="V15" i="19"/>
  <c r="AB35" i="19"/>
  <c r="AB55" i="19"/>
  <c r="P55" i="19"/>
  <c r="V55" i="19"/>
  <c r="P15" i="19"/>
  <c r="AB25" i="19"/>
  <c r="AH25" i="19"/>
  <c r="AH3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<sst xmlns="http://schemas.openxmlformats.org/spreadsheetml/2006/main" count="373" uniqueCount="241">
  <si>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</si>
  <si>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</si>
  <si>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</si>
  <si>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</si>
  <si>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</si>
  <si>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</si>
  <si>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</si>
  <si>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</si>
  <si>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</si>
  <si>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</si>
  <si>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</si>
  <si>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</si>
  <si>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</si>
  <si>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</si>
  <si>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</si>
  <si>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</si>
  <si>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</si>
  <si>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</si>
  <si>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</si>
  <si>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</si>
  <si>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</si>
  <si>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</si>
  <si>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</si>
  <si>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</si>
  <si>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</si>
  <si>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</si>
  <si>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</si>
  <si>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</si>
  <si>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</si>
  <si>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</si>
  <si>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</si>
  <si>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</si>
  <si>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</si>
  <si>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</si>
  <si>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</si>
  <si>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</si>
  <si>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</si>
  <si>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</si>
  <si>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</si>
  <si>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</si>
  <si>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</si>
  <si>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</si>
  <si>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</si>
  <si>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</si>
  <si>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</si>
  <si>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</si>
  <si>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</si>
  <si>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</si>
  <si>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</si>
  <si>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</si>
  <si>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</si>
  <si>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</si>
  <si>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</si>
  <si>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</si>
  <si>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</si>
  <si>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</si>
  <si>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</si>
  <si>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</si>
  <si>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</si>
  <si>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</si>
  <si>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</si>
  <si>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</si>
  <si>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</si>
  <si>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</si>
  <si>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</si>
  <si>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</si>
  <si>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</si>
  <si>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</si>
  <si>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</si>
  <si>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</si>
  <si>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</si>
  <si>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</si>
  <si>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</si>
  <si>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</si>
  <si>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</si>
  <si>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</si>
  <si>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</si>
  <si>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</si>
  <si>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</si>
  <si>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</si>
  <si>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</si>
  <si>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</si>
  <si>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</si>
  <si>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</si>
  <si>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</si>
  <si>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</si>
  <si>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</si>
  <si>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</si>
  <si>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</si>
  <si>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</si>
  <si>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</si>
  <si>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</si>
  <si>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</si>
  <si>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</si>
  <si>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</si>
  <si>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</si>
  <si>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</si>
  <si>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</si>
  <si>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</si>
  <si>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</si>
  <si>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</si>
  <si>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</si>
  <si>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</si>
  <si>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</si>
  <si>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</si>
  <si>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</si>
  <si>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</si>
  <si>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</si>
  <si>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</si>
  <si>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</si>
  <si>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</si>
  <si>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</si>
  <si>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</si>
  <si>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</si>
  <si>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</si>
  <si>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</si>
  <si>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</si>
  <si>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</si>
  <si>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</si>
  <si>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</si>
  <si>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</si>
  <si>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</si>
  <si>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</si>
  <si>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</si>
  <si>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</si>
  <si>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</si>
  <si>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</si>
  <si>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</si>
  <si>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</si>
  <si>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</si>
  <si>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</si>
  <si>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</si>
  <si>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</si>
  <si>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</si>
  <si>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</si>
  <si>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</si>
  <si>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</si>
  <si>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</si>
  <si>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</si>
  <si>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</si>
  <si>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</si>
  <si>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</si>
  <si>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</si>
  <si>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</si>
  <si>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</si>
  <si>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</si>
  <si>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</si>
  <si>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</si>
  <si>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</si>
  <si>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</si>
  <si>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</si>
  <si>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</si>
  <si>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</si>
  <si>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</si>
  <si>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</si>
  <si>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</si>
  <si>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</si>
  <si>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</si>
  <si>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</si>
  <si>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</si>
  <si>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</si>
  <si>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</si>
  <si>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</si>
  <si>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</si>
  <si>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</si>
  <si>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</si>
  <si>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</si>
  <si>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</si>
  <si>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</si>
  <si>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</si>
  <si>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</si>
  <si>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</si>
  <si>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</si>
  <si>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</si>
  <si>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</si>
  <si>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</si>
  <si>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</si>
  <si>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</si>
  <si>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</si>
  <si>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</si>
  <si>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</si>
  <si>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</si>
  <si>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</si>
  <si>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</si>
  <si>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</si>
  <si>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</si>
  <si>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</si>
  <si>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</si>
  <si>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</si>
  <si>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</si>
  <si>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</si>
  <si>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</si>
  <si>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</si>
  <si>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</si>
  <si>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</si>
  <si>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</si>
  <si>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</si>
  <si>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</si>
  <si>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</si>
  <si>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</si>
  <si>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</si>
  <si>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</si>
  <si>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</si>
  <si>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</si>
  <si>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</si>
  <si>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</si>
  <si>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</si>
  <si>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</si>
  <si>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</si>
  <si>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</si>
  <si>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</si>
  <si>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</si>
  <si>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</si>
  <si>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</si>
  <si>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DOCUMENTAL</t>
  </si>
  <si>
    <t>Administrar, controlar y conservar la información documental de la EDAT S.A. E.S.P. OFICIAL, a través de la planificación, manejo y organización de la documentación producida y recibida, desde su origen hasta su disposición final, con el fin de facilitar su utilización y conservación y dar cumplimiento a los fines institucionales.</t>
  </si>
  <si>
    <t>Inicia con la planeación de las actividades y culmina con el seguimiento y evaluación del proceso</t>
  </si>
  <si>
    <t>Debilidades en los procesos de socialización y apropiación de los instrumentos archivísticos (Manual de Gestión Documental, TRD, Procedimientos, Inventarios) DESCRIPCION                                                           La empesa se encuentra en procesos de socializacion y apropiacion de los instrumentos archivisticos con todo el equipo de gestion documental, pero debido a la rotación del personal y al hecho que son contratistas, se dificulta su apropiacion.</t>
  </si>
  <si>
    <t>Falta de información en el proceso de  empalme organizacional.
Desactualización de los documentos
No se presenta mayor relevancia para las actividades de gestión documental - Falta de interés</t>
  </si>
  <si>
    <t>ANUAL</t>
  </si>
  <si>
    <t>BAJA</t>
  </si>
  <si>
    <t>Jornadas de inducción y re-induccion
Capacitaciones al equipo de gestión documental</t>
  </si>
  <si>
    <t>PROBABILIDAD</t>
  </si>
  <si>
    <t>Desarrollar proceso de actualización y socialización de los documentos que hacen parte del proceso de Gestión Documental (PINAR, PGD, TRD, TVD, SIC, Procedimientos, etc.)</t>
  </si>
  <si>
    <t>Secretaría General y Jurídica - Proceso de Gestión Documental</t>
  </si>
  <si>
    <t>Febrero a Diciembre de 2022</t>
  </si>
  <si>
    <t xml:space="preserve">Debilidades en la infraestructura tecnologica.                                             DESCRIPCION                                                           No se cuenta con los adecuados y suficientes equipos como escaner y computadores, para llevar a cabo la digitalizacion de los documentos.      </t>
  </si>
  <si>
    <t>Crecimiento de las áreas y de los documentos o evidencias que se generan en la Entidad.
Equipos obsoletos
No se había previsto en administraciones anteriores, las necesidades de equipos para digitalización</t>
  </si>
  <si>
    <t>ALTA</t>
  </si>
  <si>
    <t>MAYOR</t>
  </si>
  <si>
    <t>La empresa adelanto el proceso de compra , nos encontramos a la espera de que la empresa  haga la respectiva entrega de los aparatos tecnologicos al equipo de gestion documental.</t>
  </si>
  <si>
    <t>Estar atentos del proceso de entrega e instalación de los nuevos equipos que se adquirieron y determinar la necesidad de adquirir nuevos equipos.</t>
  </si>
  <si>
    <t>Deficiencia de personal para llevar a cabo las tareas de apoyo en la gestion documental.                                     DESCRIPCION                                                               Falta personal para apoyo en actividades relacionadas con archivo en la empresa para cambiar cajas de conservacion de archivo y carpetas que se encuentran en mal estado.</t>
  </si>
  <si>
    <t>En la planta de personal de la entidad no se cuenta con cargos asignados a los temas de Gestión Docuemntal.
Crecimiento de la empresa y del manejo documental de la misma.
No aplicabilidad por parte de las áreas de los lineamientos de gestión documental</t>
  </si>
  <si>
    <t>MODERADO</t>
  </si>
  <si>
    <t>Contratación de personla por la modalidad de prestación de servicios</t>
  </si>
  <si>
    <t>Fortalecer la contratacion de personal de apoyo y capacitacion en temas de gestion documental.</t>
  </si>
  <si>
    <t>Enero 10 de 2023</t>
  </si>
  <si>
    <t>Se evidencia el desarrollo de procesos de actualización y socialización de los documentos que hacen parte del proceso de Gestión Documental (PINAR, PGD, TRD, TVD, SIC, Procedimientos, etc.).
Evdiencia:https://www.edat.gov.co/1-mecanismos-de-contacto/mecanismos-de-contacto/95-edat/768-capacitaciones-2022</t>
  </si>
  <si>
    <t xml:space="preserve">Se hizo entrega de los nuevos equipos y la instalación de los que se enviaron para apoyo, pero se evidencia que debido a las adecuaciones de las instalaciones, no estan funcionanado correctamente a la fecha de revisión.
Se recomienda informar de esta situación ante el CIGD.
</t>
  </si>
  <si>
    <t>Durante la vigencia 2022 se contó con el personal de apoyo para fortalecer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</si>
</sst>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0"/>
        <bgColor rgb="FFFF0000"/>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center" vertical="center" wrapText="1"/>
    </xf>
    <xf numFmtId="0" fontId="48" fillId="17" borderId="33" xfId="0" applyFont="1" applyFill="1" applyBorder="1" applyAlignment="1">
      <alignment horizontal="center"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4" fillId="2" borderId="2" xfId="0" applyFont="1" applyFill="1" applyBorder="1" applyAlignment="1">
      <alignment horizontal="center" vertical="center" wrapText="1"/>
    </xf>
    <xf numFmtId="0" fontId="48" fillId="0" borderId="75" xfId="0" applyFont="1" applyBorder="1" applyAlignment="1">
      <alignment horizontal="left" vertical="center" wrapText="1"/>
    </xf>
    <xf numFmtId="0" fontId="48" fillId="0" borderId="76" xfId="0" applyFont="1" applyBorder="1"/>
    <xf numFmtId="0" fontId="48" fillId="0" borderId="77" xfId="0" applyFont="1" applyBorder="1"/>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8" fillId="0" borderId="75" xfId="0" applyFont="1" applyBorder="1" applyAlignment="1">
      <alignment horizontal="center"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1" fillId="3" borderId="0" xfId="0" applyFont="1" applyFill="1" applyBorder="1" applyAlignment="1">
      <alignment horizontal="left" vertical="center"/>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2" xfId="0" applyFont="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131370</xdr:colOff>
      <xdr:row>2</xdr:row>
      <xdr:rowOff>163286</xdr:rowOff>
    </xdr:from>
    <xdr:to>
      <xdr:col>21</xdr:col>
      <xdr:colOff>378032</xdr:colOff>
      <xdr:row>5</xdr:row>
      <xdr:rowOff>478972</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4552" y="682831"/>
          <a:ext cx="1891889" cy="1239323"/>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51" t="s">
        <v>166</v>
      </c>
      <c r="C2" s="152"/>
      <c r="D2" s="152"/>
      <c r="E2" s="152"/>
      <c r="F2" s="152"/>
      <c r="G2" s="152"/>
      <c r="H2" s="153"/>
    </row>
    <row r="3" spans="2:8" x14ac:dyDescent="0.4">
      <c r="B3" s="85"/>
      <c r="C3" s="86"/>
      <c r="D3" s="86"/>
      <c r="E3" s="86"/>
      <c r="F3" s="86"/>
      <c r="G3" s="86"/>
      <c r="H3" s="87"/>
    </row>
    <row r="4" spans="2:8" ht="63" customHeight="1" x14ac:dyDescent="0.4">
      <c r="B4" s="154" t="s">
        <v>209</v>
      </c>
      <c r="C4" s="155"/>
      <c r="D4" s="155"/>
      <c r="E4" s="155"/>
      <c r="F4" s="155"/>
      <c r="G4" s="155"/>
      <c r="H4" s="156"/>
    </row>
    <row r="5" spans="2:8" ht="63" customHeight="1" x14ac:dyDescent="0.4">
      <c r="B5" s="157"/>
      <c r="C5" s="158"/>
      <c r="D5" s="158"/>
      <c r="E5" s="158"/>
      <c r="F5" s="158"/>
      <c r="G5" s="158"/>
      <c r="H5" s="159"/>
    </row>
    <row r="6" spans="2:8" x14ac:dyDescent="0.4">
      <c r="B6" s="160" t="s">
        <v>164</v>
      </c>
      <c r="C6" s="161"/>
      <c r="D6" s="161"/>
      <c r="E6" s="161"/>
      <c r="F6" s="161"/>
      <c r="G6" s="161"/>
      <c r="H6" s="162"/>
    </row>
    <row r="7" spans="2:8" ht="95.25" customHeight="1" x14ac:dyDescent="0.4">
      <c r="B7" s="170" t="s">
        <v>169</v>
      </c>
      <c r="C7" s="171"/>
      <c r="D7" s="171"/>
      <c r="E7" s="171"/>
      <c r="F7" s="171"/>
      <c r="G7" s="171"/>
      <c r="H7" s="172"/>
    </row>
    <row r="8" spans="2:8" x14ac:dyDescent="0.4">
      <c r="B8" s="122"/>
      <c r="C8" s="123"/>
      <c r="D8" s="123"/>
      <c r="E8" s="123"/>
      <c r="F8" s="123"/>
      <c r="G8" s="123"/>
      <c r="H8" s="124"/>
    </row>
    <row r="9" spans="2:8" ht="16.5" customHeight="1" x14ac:dyDescent="0.4">
      <c r="B9" s="163" t="s">
        <v>202</v>
      </c>
      <c r="C9" s="164"/>
      <c r="D9" s="164"/>
      <c r="E9" s="164"/>
      <c r="F9" s="164"/>
      <c r="G9" s="164"/>
      <c r="H9" s="165"/>
    </row>
    <row r="10" spans="2:8" ht="44.25" customHeight="1" x14ac:dyDescent="0.4">
      <c r="B10" s="163"/>
      <c r="C10" s="164"/>
      <c r="D10" s="164"/>
      <c r="E10" s="164"/>
      <c r="F10" s="164"/>
      <c r="G10" s="164"/>
      <c r="H10" s="165"/>
    </row>
    <row r="11" spans="2:8" ht="15" thickBot="1" x14ac:dyDescent="0.45">
      <c r="B11" s="110"/>
      <c r="C11" s="113"/>
      <c r="D11" s="118"/>
      <c r="E11" s="119"/>
      <c r="F11" s="119"/>
      <c r="G11" s="120"/>
      <c r="H11" s="121"/>
    </row>
    <row r="12" spans="2:8" ht="15" thickTop="1" x14ac:dyDescent="0.4">
      <c r="B12" s="110"/>
      <c r="C12" s="166" t="s">
        <v>165</v>
      </c>
      <c r="D12" s="167"/>
      <c r="E12" s="168" t="s">
        <v>203</v>
      </c>
      <c r="F12" s="169"/>
      <c r="G12" s="113"/>
      <c r="H12" s="114"/>
    </row>
    <row r="13" spans="2:8" ht="35.25" customHeight="1" x14ac:dyDescent="0.4">
      <c r="B13" s="110"/>
      <c r="C13" s="173" t="s">
        <v>196</v>
      </c>
      <c r="D13" s="174"/>
      <c r="E13" s="175" t="s">
        <v>201</v>
      </c>
      <c r="F13" s="176"/>
      <c r="G13" s="113"/>
      <c r="H13" s="114"/>
    </row>
    <row r="14" spans="2:8" ht="17.25" customHeight="1" x14ac:dyDescent="0.4">
      <c r="B14" s="110"/>
      <c r="C14" s="173" t="s">
        <v>197</v>
      </c>
      <c r="D14" s="174"/>
      <c r="E14" s="175" t="s">
        <v>199</v>
      </c>
      <c r="F14" s="176"/>
      <c r="G14" s="113"/>
      <c r="H14" s="114"/>
    </row>
    <row r="15" spans="2:8" ht="19.5" customHeight="1" x14ac:dyDescent="0.4">
      <c r="B15" s="110"/>
      <c r="C15" s="173" t="s">
        <v>198</v>
      </c>
      <c r="D15" s="174"/>
      <c r="E15" s="175" t="s">
        <v>200</v>
      </c>
      <c r="F15" s="176"/>
      <c r="G15" s="113"/>
      <c r="H15" s="114"/>
    </row>
    <row r="16" spans="2:8" ht="69.75" customHeight="1" x14ac:dyDescent="0.4">
      <c r="B16" s="110"/>
      <c r="C16" s="173" t="s">
        <v>167</v>
      </c>
      <c r="D16" s="174"/>
      <c r="E16" s="175" t="s">
        <v>168</v>
      </c>
      <c r="F16" s="176"/>
      <c r="G16" s="113"/>
      <c r="H16" s="114"/>
    </row>
    <row r="17" spans="2:8" ht="34.5" customHeight="1" x14ac:dyDescent="0.4">
      <c r="B17" s="110"/>
      <c r="C17" s="177" t="s">
        <v>2</v>
      </c>
      <c r="D17" s="178"/>
      <c r="E17" s="179" t="s">
        <v>210</v>
      </c>
      <c r="F17" s="180"/>
      <c r="G17" s="113"/>
      <c r="H17" s="114"/>
    </row>
    <row r="18" spans="2:8" ht="27.75" customHeight="1" x14ac:dyDescent="0.4">
      <c r="B18" s="110"/>
      <c r="C18" s="177" t="s">
        <v>3</v>
      </c>
      <c r="D18" s="178"/>
      <c r="E18" s="179" t="s">
        <v>211</v>
      </c>
      <c r="F18" s="180"/>
      <c r="G18" s="113"/>
      <c r="H18" s="114"/>
    </row>
    <row r="19" spans="2:8" ht="28.5" customHeight="1" x14ac:dyDescent="0.4">
      <c r="B19" s="110"/>
      <c r="C19" s="177" t="s">
        <v>42</v>
      </c>
      <c r="D19" s="178"/>
      <c r="E19" s="179" t="s">
        <v>212</v>
      </c>
      <c r="F19" s="180"/>
      <c r="G19" s="113"/>
      <c r="H19" s="114"/>
    </row>
    <row r="20" spans="2:8" ht="72.75" customHeight="1" x14ac:dyDescent="0.4">
      <c r="B20" s="110"/>
      <c r="C20" s="177" t="s">
        <v>1</v>
      </c>
      <c r="D20" s="178"/>
      <c r="E20" s="179" t="s">
        <v>213</v>
      </c>
      <c r="F20" s="180"/>
      <c r="G20" s="113"/>
      <c r="H20" s="114"/>
    </row>
    <row r="21" spans="2:8" ht="64.5" customHeight="1" x14ac:dyDescent="0.4">
      <c r="B21" s="110"/>
      <c r="C21" s="177" t="s">
        <v>50</v>
      </c>
      <c r="D21" s="178"/>
      <c r="E21" s="179" t="s">
        <v>171</v>
      </c>
      <c r="F21" s="180"/>
      <c r="G21" s="113"/>
      <c r="H21" s="114"/>
    </row>
    <row r="22" spans="2:8" ht="71.25" customHeight="1" x14ac:dyDescent="0.4">
      <c r="B22" s="110"/>
      <c r="C22" s="177" t="s">
        <v>170</v>
      </c>
      <c r="D22" s="178"/>
      <c r="E22" s="179" t="s">
        <v>172</v>
      </c>
      <c r="F22" s="180"/>
      <c r="G22" s="113"/>
      <c r="H22" s="114"/>
    </row>
    <row r="23" spans="2:8" ht="55.5" customHeight="1" x14ac:dyDescent="0.4">
      <c r="B23" s="110"/>
      <c r="C23" s="184" t="s">
        <v>173</v>
      </c>
      <c r="D23" s="185"/>
      <c r="E23" s="179" t="s">
        <v>174</v>
      </c>
      <c r="F23" s="180"/>
      <c r="G23" s="113"/>
      <c r="H23" s="114"/>
    </row>
    <row r="24" spans="2:8" ht="42" customHeight="1" x14ac:dyDescent="0.4">
      <c r="B24" s="110"/>
      <c r="C24" s="184" t="s">
        <v>48</v>
      </c>
      <c r="D24" s="185"/>
      <c r="E24" s="179" t="s">
        <v>175</v>
      </c>
      <c r="F24" s="180"/>
      <c r="G24" s="113"/>
      <c r="H24" s="114"/>
    </row>
    <row r="25" spans="2:8" ht="59.25" customHeight="1" x14ac:dyDescent="0.4">
      <c r="B25" s="110"/>
      <c r="C25" s="184" t="s">
        <v>163</v>
      </c>
      <c r="D25" s="185"/>
      <c r="E25" s="179" t="s">
        <v>176</v>
      </c>
      <c r="F25" s="180"/>
      <c r="G25" s="113"/>
      <c r="H25" s="114"/>
    </row>
    <row r="26" spans="2:8" ht="23.25" customHeight="1" x14ac:dyDescent="0.4">
      <c r="B26" s="110"/>
      <c r="C26" s="184" t="s">
        <v>12</v>
      </c>
      <c r="D26" s="185"/>
      <c r="E26" s="179" t="s">
        <v>177</v>
      </c>
      <c r="F26" s="180"/>
      <c r="G26" s="113"/>
      <c r="H26" s="114"/>
    </row>
    <row r="27" spans="2:8" ht="30.75" customHeight="1" x14ac:dyDescent="0.4">
      <c r="B27" s="110"/>
      <c r="C27" s="184" t="s">
        <v>181</v>
      </c>
      <c r="D27" s="185"/>
      <c r="E27" s="179" t="s">
        <v>178</v>
      </c>
      <c r="F27" s="180"/>
      <c r="G27" s="113"/>
      <c r="H27" s="114"/>
    </row>
    <row r="28" spans="2:8" ht="35.25" customHeight="1" x14ac:dyDescent="0.4">
      <c r="B28" s="110"/>
      <c r="C28" s="184" t="s">
        <v>182</v>
      </c>
      <c r="D28" s="185"/>
      <c r="E28" s="179" t="s">
        <v>179</v>
      </c>
      <c r="F28" s="180"/>
      <c r="G28" s="113"/>
      <c r="H28" s="114"/>
    </row>
    <row r="29" spans="2:8" ht="33" customHeight="1" x14ac:dyDescent="0.4">
      <c r="B29" s="110"/>
      <c r="C29" s="184" t="s">
        <v>182</v>
      </c>
      <c r="D29" s="185"/>
      <c r="E29" s="179" t="s">
        <v>179</v>
      </c>
      <c r="F29" s="180"/>
      <c r="G29" s="113"/>
      <c r="H29" s="114"/>
    </row>
    <row r="30" spans="2:8" ht="30" customHeight="1" x14ac:dyDescent="0.4">
      <c r="B30" s="110"/>
      <c r="C30" s="184" t="s">
        <v>183</v>
      </c>
      <c r="D30" s="185"/>
      <c r="E30" s="179" t="s">
        <v>180</v>
      </c>
      <c r="F30" s="180"/>
      <c r="G30" s="113"/>
      <c r="H30" s="114"/>
    </row>
    <row r="31" spans="2:8" ht="35.25" customHeight="1" x14ac:dyDescent="0.4">
      <c r="B31" s="110"/>
      <c r="C31" s="184" t="s">
        <v>184</v>
      </c>
      <c r="D31" s="185"/>
      <c r="E31" s="179" t="s">
        <v>185</v>
      </c>
      <c r="F31" s="180"/>
      <c r="G31" s="113"/>
      <c r="H31" s="114"/>
    </row>
    <row r="32" spans="2:8" ht="31.5" customHeight="1" x14ac:dyDescent="0.4">
      <c r="B32" s="110"/>
      <c r="C32" s="184" t="s">
        <v>186</v>
      </c>
      <c r="D32" s="185"/>
      <c r="E32" s="179" t="s">
        <v>187</v>
      </c>
      <c r="F32" s="180"/>
      <c r="G32" s="113"/>
      <c r="H32" s="114"/>
    </row>
    <row r="33" spans="2:8" ht="35.25" customHeight="1" x14ac:dyDescent="0.4">
      <c r="B33" s="110"/>
      <c r="C33" s="184" t="s">
        <v>188</v>
      </c>
      <c r="D33" s="185"/>
      <c r="E33" s="179" t="s">
        <v>189</v>
      </c>
      <c r="F33" s="180"/>
      <c r="G33" s="113"/>
      <c r="H33" s="114"/>
    </row>
    <row r="34" spans="2:8" ht="59.25" customHeight="1" x14ac:dyDescent="0.4">
      <c r="B34" s="110"/>
      <c r="C34" s="184" t="s">
        <v>190</v>
      </c>
      <c r="D34" s="185"/>
      <c r="E34" s="179" t="s">
        <v>191</v>
      </c>
      <c r="F34" s="180"/>
      <c r="G34" s="113"/>
      <c r="H34" s="114"/>
    </row>
    <row r="35" spans="2:8" ht="29.25" customHeight="1" x14ac:dyDescent="0.4">
      <c r="B35" s="110"/>
      <c r="C35" s="184" t="s">
        <v>29</v>
      </c>
      <c r="D35" s="185"/>
      <c r="E35" s="179" t="s">
        <v>192</v>
      </c>
      <c r="F35" s="180"/>
      <c r="G35" s="113"/>
      <c r="H35" s="114"/>
    </row>
    <row r="36" spans="2:8" ht="82.5" customHeight="1" x14ac:dyDescent="0.4">
      <c r="B36" s="110"/>
      <c r="C36" s="184" t="s">
        <v>194</v>
      </c>
      <c r="D36" s="185"/>
      <c r="E36" s="179" t="s">
        <v>193</v>
      </c>
      <c r="F36" s="180"/>
      <c r="G36" s="113"/>
      <c r="H36" s="114"/>
    </row>
    <row r="37" spans="2:8" ht="46.5" customHeight="1" x14ac:dyDescent="0.4">
      <c r="B37" s="110"/>
      <c r="C37" s="184" t="s">
        <v>39</v>
      </c>
      <c r="D37" s="185"/>
      <c r="E37" s="179" t="s">
        <v>195</v>
      </c>
      <c r="F37" s="180"/>
      <c r="G37" s="113"/>
      <c r="H37" s="114"/>
    </row>
    <row r="38" spans="2:8" ht="6.75" customHeight="1" thickBot="1" x14ac:dyDescent="0.45">
      <c r="B38" s="110"/>
      <c r="C38" s="186"/>
      <c r="D38" s="187"/>
      <c r="E38" s="188"/>
      <c r="F38" s="189"/>
      <c r="G38" s="113"/>
      <c r="H38" s="114"/>
    </row>
    <row r="39" spans="2:8" ht="15" thickTop="1" x14ac:dyDescent="0.4">
      <c r="B39" s="110"/>
      <c r="C39" s="111"/>
      <c r="D39" s="111"/>
      <c r="E39" s="112"/>
      <c r="F39" s="112"/>
      <c r="G39" s="113"/>
      <c r="H39" s="114"/>
    </row>
    <row r="40" spans="2:8" ht="21" customHeight="1" x14ac:dyDescent="0.4">
      <c r="B40" s="181" t="s">
        <v>204</v>
      </c>
      <c r="C40" s="182"/>
      <c r="D40" s="182"/>
      <c r="E40" s="182"/>
      <c r="F40" s="182"/>
      <c r="G40" s="182"/>
      <c r="H40" s="183"/>
    </row>
    <row r="41" spans="2:8" ht="20.25" customHeight="1" x14ac:dyDescent="0.4">
      <c r="B41" s="181" t="s">
        <v>205</v>
      </c>
      <c r="C41" s="182"/>
      <c r="D41" s="182"/>
      <c r="E41" s="182"/>
      <c r="F41" s="182"/>
      <c r="G41" s="182"/>
      <c r="H41" s="183"/>
    </row>
    <row r="42" spans="2:8" ht="20.25" customHeight="1" x14ac:dyDescent="0.4">
      <c r="B42" s="181" t="s">
        <v>206</v>
      </c>
      <c r="C42" s="182"/>
      <c r="D42" s="182"/>
      <c r="E42" s="182"/>
      <c r="F42" s="182"/>
      <c r="G42" s="182"/>
      <c r="H42" s="183"/>
    </row>
    <row r="43" spans="2:8" ht="20.25" customHeight="1" x14ac:dyDescent="0.4">
      <c r="B43" s="181" t="s">
        <v>207</v>
      </c>
      <c r="C43" s="182"/>
      <c r="D43" s="182"/>
      <c r="E43" s="182"/>
      <c r="F43" s="182"/>
      <c r="G43" s="182"/>
      <c r="H43" s="183"/>
    </row>
    <row r="44" spans="2:8" x14ac:dyDescent="0.4">
      <c r="B44" s="181" t="s">
        <v>208</v>
      </c>
      <c r="C44" s="182"/>
      <c r="D44" s="182"/>
      <c r="E44" s="182"/>
      <c r="F44" s="182"/>
      <c r="G44" s="182"/>
      <c r="H44" s="183"/>
    </row>
    <row r="45" spans="2:8" ht="15" thickBot="1" x14ac:dyDescent="0.45">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57"/>
  <sheetViews>
    <sheetView tabSelected="1" topLeftCell="R1" zoomScale="66" zoomScaleNormal="66" workbookViewId="0">
      <selection activeCell="AJ12" sqref="AJ12"/>
    </sheetView>
  </sheetViews>
  <sheetFormatPr baseColWidth="10" defaultColWidth="11.3828125" defaultRowHeight="14.15" x14ac:dyDescent="0.35"/>
  <cols>
    <col min="1" max="1" width="4" style="2" bestFit="1" customWidth="1"/>
    <col min="2" max="2" width="14.15234375" style="2" customWidth="1"/>
    <col min="3" max="3" width="13.15234375" style="2" customWidth="1"/>
    <col min="4" max="4" width="32.53515625" style="2" customWidth="1"/>
    <col min="5" max="5" width="42" style="1" customWidth="1"/>
    <col min="6" max="6" width="19" style="5" customWidth="1"/>
    <col min="7" max="7" width="17.84375" style="1" customWidth="1"/>
    <col min="8" max="8" width="16.53515625" style="1" customWidth="1"/>
    <col min="9" max="9" width="7" style="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8.15234375" style="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1" customWidth="1"/>
    <col min="32" max="32" width="18.84375" style="1" customWidth="1"/>
    <col min="33" max="33" width="16.84375" style="1" customWidth="1"/>
    <col min="34" max="34" width="14.84375" style="1" customWidth="1"/>
    <col min="35" max="35" width="18.53515625" style="1" customWidth="1"/>
    <col min="36" max="36" width="21" style="3" customWidth="1"/>
    <col min="37" max="16384" width="11.3828125" style="1"/>
  </cols>
  <sheetData>
    <row r="1" spans="1:68" ht="16.5" customHeight="1" x14ac:dyDescent="0.35">
      <c r="A1" s="240" t="s">
        <v>144</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2"/>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243"/>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5"/>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4.6" thickBot="1" x14ac:dyDescent="0.4">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26"/>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4">
      <c r="A4" s="200" t="s">
        <v>43</v>
      </c>
      <c r="B4" s="201"/>
      <c r="C4" s="212" t="s">
        <v>214</v>
      </c>
      <c r="D4" s="213"/>
      <c r="E4" s="213"/>
      <c r="F4" s="213"/>
      <c r="G4" s="213"/>
      <c r="H4" s="213"/>
      <c r="I4" s="213"/>
      <c r="J4" s="213"/>
      <c r="K4" s="213"/>
      <c r="L4" s="213"/>
      <c r="M4" s="213"/>
      <c r="N4" s="214"/>
      <c r="O4" s="215"/>
      <c r="P4" s="215"/>
      <c r="Q4" s="215"/>
      <c r="R4" s="8"/>
      <c r="S4" s="8"/>
      <c r="T4" s="8"/>
      <c r="U4" s="8"/>
      <c r="V4" s="8"/>
      <c r="W4" s="8"/>
      <c r="X4" s="8"/>
      <c r="Y4" s="8"/>
      <c r="Z4" s="8"/>
      <c r="AA4" s="8"/>
      <c r="AB4" s="8"/>
      <c r="AC4" s="8"/>
      <c r="AD4" s="8"/>
      <c r="AE4" s="8"/>
      <c r="AF4" s="8"/>
      <c r="AG4" s="8"/>
      <c r="AH4" s="8"/>
      <c r="AI4" s="8"/>
      <c r="AJ4" s="26"/>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4">
      <c r="A5" s="200" t="s">
        <v>130</v>
      </c>
      <c r="B5" s="201"/>
      <c r="C5" s="191" t="s">
        <v>215</v>
      </c>
      <c r="D5" s="192"/>
      <c r="E5" s="192"/>
      <c r="F5" s="192"/>
      <c r="G5" s="192"/>
      <c r="H5" s="192"/>
      <c r="I5" s="192"/>
      <c r="J5" s="192"/>
      <c r="K5" s="192"/>
      <c r="L5" s="192"/>
      <c r="M5" s="192"/>
      <c r="N5" s="192"/>
      <c r="O5" s="192"/>
      <c r="P5" s="192"/>
      <c r="Q5" s="193"/>
      <c r="R5" s="8"/>
      <c r="S5" s="8"/>
      <c r="T5" s="8"/>
      <c r="U5" s="8"/>
      <c r="V5" s="8"/>
      <c r="W5" s="8"/>
      <c r="X5" s="8"/>
      <c r="Y5" s="8"/>
      <c r="Z5" s="8"/>
      <c r="AA5" s="8"/>
      <c r="AB5" s="8"/>
      <c r="AC5" s="8"/>
      <c r="AD5" s="8"/>
      <c r="AE5" s="8"/>
      <c r="AF5" s="8"/>
      <c r="AG5" s="8"/>
      <c r="AH5" s="8"/>
      <c r="AI5" s="8"/>
      <c r="AJ5" s="26"/>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00" t="s">
        <v>44</v>
      </c>
      <c r="B6" s="201"/>
      <c r="C6" s="209" t="s">
        <v>216</v>
      </c>
      <c r="D6" s="210"/>
      <c r="E6" s="210"/>
      <c r="F6" s="210"/>
      <c r="G6" s="210"/>
      <c r="H6" s="210"/>
      <c r="I6" s="210"/>
      <c r="J6" s="210"/>
      <c r="K6" s="210"/>
      <c r="L6" s="210"/>
      <c r="M6" s="210"/>
      <c r="N6" s="211"/>
      <c r="O6" s="8"/>
      <c r="P6" s="8"/>
      <c r="Q6" s="8"/>
      <c r="R6" s="8"/>
      <c r="S6" s="8"/>
      <c r="T6" s="8"/>
      <c r="U6" s="8"/>
      <c r="V6" s="8"/>
      <c r="W6" s="8"/>
      <c r="X6" s="8"/>
      <c r="Y6" s="8"/>
      <c r="Z6" s="8"/>
      <c r="AA6" s="8"/>
      <c r="AB6" s="8"/>
      <c r="AC6" s="8"/>
      <c r="AD6" s="8"/>
      <c r="AE6" s="8"/>
      <c r="AF6" s="8"/>
      <c r="AG6" s="8"/>
      <c r="AH6" s="8"/>
      <c r="AI6" s="8"/>
      <c r="AJ6" s="26"/>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246" t="s">
        <v>139</v>
      </c>
      <c r="B7" s="247"/>
      <c r="C7" s="247"/>
      <c r="D7" s="247"/>
      <c r="E7" s="247"/>
      <c r="F7" s="247"/>
      <c r="G7" s="248"/>
      <c r="H7" s="246" t="s">
        <v>140</v>
      </c>
      <c r="I7" s="247"/>
      <c r="J7" s="247"/>
      <c r="K7" s="247"/>
      <c r="L7" s="247"/>
      <c r="M7" s="247"/>
      <c r="N7" s="248"/>
      <c r="O7" s="246" t="s">
        <v>141</v>
      </c>
      <c r="P7" s="247"/>
      <c r="Q7" s="247"/>
      <c r="R7" s="247"/>
      <c r="S7" s="247"/>
      <c r="T7" s="247"/>
      <c r="U7" s="247"/>
      <c r="V7" s="247"/>
      <c r="W7" s="248"/>
      <c r="X7" s="246" t="s">
        <v>142</v>
      </c>
      <c r="Y7" s="247"/>
      <c r="Z7" s="247"/>
      <c r="AA7" s="247"/>
      <c r="AB7" s="247"/>
      <c r="AC7" s="247"/>
      <c r="AD7" s="248"/>
      <c r="AE7" s="246" t="s">
        <v>34</v>
      </c>
      <c r="AF7" s="247"/>
      <c r="AG7" s="247"/>
      <c r="AH7" s="247"/>
      <c r="AI7" s="247"/>
      <c r="AJ7" s="24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02" t="s">
        <v>0</v>
      </c>
      <c r="B8" s="206" t="s">
        <v>2</v>
      </c>
      <c r="C8" s="195" t="s">
        <v>3</v>
      </c>
      <c r="D8" s="195" t="s">
        <v>42</v>
      </c>
      <c r="E8" s="205" t="s">
        <v>1</v>
      </c>
      <c r="F8" s="204" t="s">
        <v>50</v>
      </c>
      <c r="G8" s="195" t="s">
        <v>135</v>
      </c>
      <c r="H8" s="196" t="s">
        <v>33</v>
      </c>
      <c r="I8" s="197" t="s">
        <v>5</v>
      </c>
      <c r="J8" s="204" t="s">
        <v>87</v>
      </c>
      <c r="K8" s="204" t="s">
        <v>92</v>
      </c>
      <c r="L8" s="199" t="s">
        <v>45</v>
      </c>
      <c r="M8" s="197" t="s">
        <v>5</v>
      </c>
      <c r="N8" s="195" t="s">
        <v>48</v>
      </c>
      <c r="O8" s="207" t="s">
        <v>11</v>
      </c>
      <c r="P8" s="190" t="s">
        <v>163</v>
      </c>
      <c r="Q8" s="204" t="s">
        <v>12</v>
      </c>
      <c r="R8" s="190" t="s">
        <v>8</v>
      </c>
      <c r="S8" s="190"/>
      <c r="T8" s="190"/>
      <c r="U8" s="190"/>
      <c r="V8" s="190"/>
      <c r="W8" s="190"/>
      <c r="X8" s="194" t="s">
        <v>138</v>
      </c>
      <c r="Y8" s="194" t="s">
        <v>46</v>
      </c>
      <c r="Z8" s="194" t="s">
        <v>5</v>
      </c>
      <c r="AA8" s="194" t="s">
        <v>47</v>
      </c>
      <c r="AB8" s="194" t="s">
        <v>5</v>
      </c>
      <c r="AC8" s="194" t="s">
        <v>49</v>
      </c>
      <c r="AD8" s="207" t="s">
        <v>29</v>
      </c>
      <c r="AE8" s="190" t="s">
        <v>34</v>
      </c>
      <c r="AF8" s="190" t="s">
        <v>35</v>
      </c>
      <c r="AG8" s="190" t="s">
        <v>36</v>
      </c>
      <c r="AH8" s="190" t="s">
        <v>38</v>
      </c>
      <c r="AI8" s="190" t="s">
        <v>37</v>
      </c>
      <c r="AJ8" s="19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03"/>
      <c r="B9" s="206"/>
      <c r="C9" s="190"/>
      <c r="D9" s="190"/>
      <c r="E9" s="206"/>
      <c r="F9" s="195"/>
      <c r="G9" s="190"/>
      <c r="H9" s="195"/>
      <c r="I9" s="198"/>
      <c r="J9" s="195"/>
      <c r="K9" s="195"/>
      <c r="L9" s="198"/>
      <c r="M9" s="198"/>
      <c r="N9" s="190"/>
      <c r="O9" s="208"/>
      <c r="P9" s="190"/>
      <c r="Q9" s="195"/>
      <c r="R9" s="7" t="s">
        <v>13</v>
      </c>
      <c r="S9" s="7" t="s">
        <v>17</v>
      </c>
      <c r="T9" s="7" t="s">
        <v>28</v>
      </c>
      <c r="U9" s="7" t="s">
        <v>18</v>
      </c>
      <c r="V9" s="7" t="s">
        <v>21</v>
      </c>
      <c r="W9" s="7" t="s">
        <v>24</v>
      </c>
      <c r="X9" s="194"/>
      <c r="Y9" s="194"/>
      <c r="Z9" s="194"/>
      <c r="AA9" s="194"/>
      <c r="AB9" s="194"/>
      <c r="AC9" s="194"/>
      <c r="AD9" s="208"/>
      <c r="AE9" s="190"/>
      <c r="AF9" s="190"/>
      <c r="AG9" s="190"/>
      <c r="AH9" s="190"/>
      <c r="AI9" s="190"/>
      <c r="AJ9" s="19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3" customHeight="1" x14ac:dyDescent="0.4">
      <c r="A10" s="144">
        <v>1</v>
      </c>
      <c r="B10" s="141" t="s">
        <v>132</v>
      </c>
      <c r="C10" s="141"/>
      <c r="D10" s="141" t="s">
        <v>218</v>
      </c>
      <c r="E10" s="145" t="s">
        <v>217</v>
      </c>
      <c r="F10" s="141" t="s">
        <v>123</v>
      </c>
      <c r="G10" s="142" t="s">
        <v>219</v>
      </c>
      <c r="H10" s="143" t="s">
        <v>220</v>
      </c>
      <c r="I10" s="147">
        <f>IF(H10="","",IF(H10="Muy Baja",0.2,IF(H10="Baja",0.4,IF(H10="Media",0.6,IF(H10="Alta",0.8,IF(H10="Muy Alta",1,))))))</f>
        <v>0.4</v>
      </c>
      <c r="J10" s="148" t="s">
        <v>153</v>
      </c>
      <c r="K10" s="14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43" t="str">
        <f ca="1">IF(OR(K10='Tabla Impacto'!$C$11,K10='Tabla Impacto'!$D$11),"Leve",IF(OR(K10='Tabla Impacto'!$C$12,K10='Tabla Impacto'!$D$12),"Menor",IF(OR(K10='Tabla Impacto'!$C$13,K10='Tabla Impacto'!$D$13),"Moderado",IF(OR(K10='Tabla Impacto'!$C$14,K10='Tabla Impacto'!$D$14),"Mayor",IF(OR(K10='Tabla Impacto'!$C$15,K10='Tabla Impacto'!$D$15),"Catastrófico","")))))</f>
        <v>Leve</v>
      </c>
      <c r="M10" s="147">
        <f ca="1">IF(L10="","",IF(L10="Leve",0.2,IF(L10="Menor",0.4,IF(L10="Moderado",0.6,IF(L10="Mayor",0.8,IF(L10="Catastrófico",1,))))))</f>
        <v>0.2</v>
      </c>
      <c r="N10" s="14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49" t="s">
        <v>221</v>
      </c>
      <c r="Q10" s="127" t="s">
        <v>222</v>
      </c>
      <c r="R10" s="128" t="s">
        <v>14</v>
      </c>
      <c r="S10" s="128" t="s">
        <v>9</v>
      </c>
      <c r="T10" s="129" t="str">
        <f>IF(AND(R10="Preventivo",S10="Automático"),"50%",IF(AND(R10="Preventivo",S10="Manual"),"40%",IF(AND(R10="Detectivo",S10="Automático"),"40%",IF(AND(R10="Detectivo",S10="Manual"),"30%",IF(AND(R10="Correctivo",S10="Automático"),"35%",IF(AND(R10="Correctivo",S10="Manual"),"25%",""))))))</f>
        <v>40%</v>
      </c>
      <c r="U10" s="128" t="s">
        <v>20</v>
      </c>
      <c r="V10" s="128" t="s">
        <v>22</v>
      </c>
      <c r="W10" s="128" t="s">
        <v>120</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32</v>
      </c>
      <c r="AE10" s="149" t="s">
        <v>223</v>
      </c>
      <c r="AF10" s="149" t="s">
        <v>224</v>
      </c>
      <c r="AG10" s="150" t="s">
        <v>225</v>
      </c>
      <c r="AH10" s="150" t="s">
        <v>237</v>
      </c>
      <c r="AI10" s="150" t="s">
        <v>238</v>
      </c>
      <c r="AJ10" s="404"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4.5" customHeight="1" x14ac:dyDescent="0.35">
      <c r="A11" s="144">
        <v>2</v>
      </c>
      <c r="B11" s="141" t="s">
        <v>132</v>
      </c>
      <c r="C11" s="141"/>
      <c r="D11" s="141" t="s">
        <v>227</v>
      </c>
      <c r="E11" s="145" t="s">
        <v>226</v>
      </c>
      <c r="F11" s="141" t="s">
        <v>123</v>
      </c>
      <c r="G11" s="142" t="s">
        <v>219</v>
      </c>
      <c r="H11" s="143" t="s">
        <v>228</v>
      </c>
      <c r="I11" s="147">
        <f>IF(H11="","",IF(H11="Muy Baja",0.2,IF(H11="Baja",0.4,IF(H11="Media",0.6,IF(H11="Alta",0.8,IF(H11="Muy Alta",1,))))))</f>
        <v>0.8</v>
      </c>
      <c r="J11" s="148" t="s">
        <v>153</v>
      </c>
      <c r="K11" s="147" t="str">
        <f ca="1">IF(NOT(ISERROR(MATCH(J11,'Tabla Impacto'!$B$221:$B$223,0))),'Tabla Impacto'!$F$223&amp;"Por favor no seleccionar los criterios de impacto(Afectación Económica o presupuestal y Pérdida Reputacional)",J11)</f>
        <v xml:space="preserve">     El riesgo afecta la imagen de alguna área de la organización</v>
      </c>
      <c r="L11" s="143" t="s">
        <v>229</v>
      </c>
      <c r="M11" s="147">
        <f>IF(L11="","",IF(L11="Leve",0.2,IF(L11="Menor",0.4,IF(L11="Moderado",0.6,IF(L11="Mayor",0.8,IF(L11="Catastrófico",1,))))))</f>
        <v>0.8</v>
      </c>
      <c r="N11" s="146"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5">
        <v>1</v>
      </c>
      <c r="P11" s="149" t="s">
        <v>230</v>
      </c>
      <c r="Q11" s="127" t="s">
        <v>222</v>
      </c>
      <c r="R11" s="128" t="s">
        <v>14</v>
      </c>
      <c r="S11" s="128" t="s">
        <v>9</v>
      </c>
      <c r="T11" s="129" t="str">
        <f>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IFERROR(IF(Q11="Probabilidad",(I11-(+I11*T11)),IF(Q11="Impacto",I11,"")),"")</f>
        <v>0.48</v>
      </c>
      <c r="Y11" s="131" t="str">
        <f>IFERROR(IF(X11="","",IF(X11&lt;=0.2,"Muy Baja",IF(X11&lt;=0.4,"Baja",IF(X11&lt;=0.6,"Media",IF(X11&lt;=0.8,"Alta","Muy Alta"))))),"")</f>
        <v>Media</v>
      </c>
      <c r="Z11" s="132">
        <f>+X11</f>
        <v>0.48</v>
      </c>
      <c r="AA11" s="131" t="str">
        <f>IFERROR(IF(AB11="","",IF(AB11&lt;=0.2,"Leve",IF(AB11&lt;=0.4,"Menor",IF(AB11&lt;=0.6,"Moderado",IF(AB11&lt;=0.8,"Mayor","Catastrófico"))))),"")</f>
        <v>Mayor</v>
      </c>
      <c r="AB11" s="140">
        <f>IFERROR(IF(Q11="Impacto",(M11-(+M11*T11)),IF(Q11="Probabilidad",M11,"")),"")</f>
        <v>0.8</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49" t="s">
        <v>231</v>
      </c>
      <c r="AF11" s="149" t="s">
        <v>224</v>
      </c>
      <c r="AG11" s="150" t="s">
        <v>225</v>
      </c>
      <c r="AH11" s="150" t="s">
        <v>237</v>
      </c>
      <c r="AI11" s="150" t="s">
        <v>239</v>
      </c>
      <c r="AJ11" s="40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4.5" customHeight="1" x14ac:dyDescent="0.35">
      <c r="A12" s="144">
        <v>3</v>
      </c>
      <c r="B12" s="141" t="s">
        <v>132</v>
      </c>
      <c r="C12" s="141"/>
      <c r="D12" s="141" t="s">
        <v>233</v>
      </c>
      <c r="E12" s="145" t="s">
        <v>232</v>
      </c>
      <c r="F12" s="141" t="s">
        <v>123</v>
      </c>
      <c r="G12" s="142" t="s">
        <v>219</v>
      </c>
      <c r="H12" s="143" t="s">
        <v>220</v>
      </c>
      <c r="I12" s="147">
        <f>IF(H12="","",IF(H12="Muy Baja",0.2,IF(H12="Baja",0.4,IF(H12="Media",0.6,IF(H12="Alta",0.8,IF(H12="Muy Alta",1,))))))</f>
        <v>0.4</v>
      </c>
      <c r="J12" s="148" t="s">
        <v>153</v>
      </c>
      <c r="K12" s="147" t="str">
        <f ca="1">IF(NOT(ISERROR(MATCH(J12,'Tabla Impacto'!$B$221:$B$223,0))),'Tabla Impacto'!$F$223&amp;"Por favor no seleccionar los criterios de impacto(Afectación Económica o presupuestal y Pérdida Reputacional)",J12)</f>
        <v xml:space="preserve">     El riesgo afecta la imagen de alguna área de la organización</v>
      </c>
      <c r="L12" s="143" t="s">
        <v>234</v>
      </c>
      <c r="M12" s="147">
        <f>IF(L12="","",IF(L12="Leve",0.2,IF(L12="Menor",0.4,IF(L12="Moderado",0.6,IF(L12="Mayor",0.8,IF(L12="Catastrófico",1,))))))</f>
        <v>0.6</v>
      </c>
      <c r="N12" s="14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25">
        <v>1</v>
      </c>
      <c r="P12" s="149" t="s">
        <v>235</v>
      </c>
      <c r="Q12" s="127" t="s">
        <v>222</v>
      </c>
      <c r="R12" s="128" t="s">
        <v>14</v>
      </c>
      <c r="S12" s="128" t="s">
        <v>9</v>
      </c>
      <c r="T12" s="129" t="str">
        <f>IF(AND(R12="Preventivo",S12="Automático"),"50%",IF(AND(R12="Preventivo",S12="Manual"),"40%",IF(AND(R12="Detectivo",S12="Automático"),"40%",IF(AND(R12="Detectivo",S12="Manual"),"30%",IF(AND(R12="Correctivo",S12="Automático"),"35%",IF(AND(R12="Correctivo",S12="Manual"),"25%",""))))))</f>
        <v>40%</v>
      </c>
      <c r="U12" s="128" t="s">
        <v>20</v>
      </c>
      <c r="V12" s="128" t="s">
        <v>22</v>
      </c>
      <c r="W12" s="128" t="s">
        <v>120</v>
      </c>
      <c r="X12" s="130">
        <f>IFERROR(IF(Q12="Probabilidad",(I12-(+I12*T12)),IF(Q12="Impacto",I12,"")),"")</f>
        <v>0.24</v>
      </c>
      <c r="Y12" s="131" t="str">
        <f>IFERROR(IF(X12="","",IF(X12&lt;=0.2,"Muy Baja",IF(X12&lt;=0.4,"Baja",IF(X12&lt;=0.6,"Media",IF(X12&lt;=0.8,"Alta","Muy Alta"))))),"")</f>
        <v>Baja</v>
      </c>
      <c r="Z12" s="132">
        <f>+X12</f>
        <v>0.24</v>
      </c>
      <c r="AA12" s="131" t="str">
        <f>IFERROR(IF(AB12="","",IF(AB12&lt;=0.2,"Leve",IF(AB12&lt;=0.4,"Menor",IF(AB12&lt;=0.6,"Moderado",IF(AB12&lt;=0.8,"Mayor","Catastrófico"))))),"")</f>
        <v>Moderado</v>
      </c>
      <c r="AB12" s="140">
        <f>IFERROR(IF(Q12="Impacto",(M12-(+M12*T12)),IF(Q12="Probabilidad",M12,"")),"")</f>
        <v>0.6</v>
      </c>
      <c r="AC12" s="13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4" t="s">
        <v>136</v>
      </c>
      <c r="AE12" s="149" t="s">
        <v>236</v>
      </c>
      <c r="AF12" s="149" t="s">
        <v>224</v>
      </c>
      <c r="AG12" s="150" t="s">
        <v>225</v>
      </c>
      <c r="AH12" s="150" t="s">
        <v>237</v>
      </c>
      <c r="AI12" s="150" t="s">
        <v>240</v>
      </c>
      <c r="AJ12" s="404" t="s">
        <v>40</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5">
      <c r="A13" s="216">
        <v>4</v>
      </c>
      <c r="B13" s="219"/>
      <c r="C13" s="219"/>
      <c r="D13" s="219"/>
      <c r="E13" s="222"/>
      <c r="F13" s="219"/>
      <c r="G13" s="225"/>
      <c r="H13" s="228" t="str">
        <f>IF(G13&lt;=0,"",IF(G13&lt;=2,"Muy Baja",IF(G13&lt;=24,"Baja",IF(G13&lt;=500,"Media",IF(G13&lt;=5000,"Alta","Muy Alta")))))</f>
        <v/>
      </c>
      <c r="I13" s="231" t="str">
        <f>IF(H13="","",IF(H13="Muy Baja",0.2,IF(H13="Baja",0.4,IF(H13="Media",0.6,IF(H13="Alta",0.8,IF(H13="Muy Alta",1,))))))</f>
        <v/>
      </c>
      <c r="J13" s="234"/>
      <c r="K13" s="231">
        <f ca="1">IF(NOT(ISERROR(MATCH(J13,'Tabla Impacto'!$B$221:$B$223,0))),'Tabla Impacto'!$F$223&amp;"Por favor no seleccionar los criterios de impacto(Afectación Económica o presupuestal y Pérdida Reputacional)",J13)</f>
        <v>0</v>
      </c>
      <c r="L13" s="228" t="str">
        <f ca="1">IF(OR(K13='Tabla Impacto'!$C$11,K13='Tabla Impacto'!$D$11),"Leve",IF(OR(K13='Tabla Impacto'!$C$12,K13='Tabla Impacto'!$D$12),"Menor",IF(OR(K13='Tabla Impacto'!$C$13,K13='Tabla Impacto'!$D$13),"Moderado",IF(OR(K13='Tabla Impacto'!$C$14,K13='Tabla Impacto'!$D$14),"Mayor",IF(OR(K13='Tabla Impacto'!$C$15,K13='Tabla Impacto'!$D$15),"Catastrófico","")))))</f>
        <v/>
      </c>
      <c r="M13" s="231" t="str">
        <f ca="1">IF(L13="","",IF(L13="Leve",0.2,IF(L13="Menor",0.4,IF(L13="Moderado",0.6,IF(L13="Mayor",0.8,IF(L13="Catastrófico",1,))))))</f>
        <v/>
      </c>
      <c r="N13" s="237"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
      </c>
      <c r="O13" s="125">
        <v>1</v>
      </c>
      <c r="P13" s="126"/>
      <c r="Q13" s="127" t="str">
        <f>IF(OR(R13="Preventivo",R13="Detectivo"),"Probabilidad",IF(R13="Correctivo","Impacto",""))</f>
        <v/>
      </c>
      <c r="R13" s="128"/>
      <c r="S13" s="128"/>
      <c r="T13" s="129" t="str">
        <f>IF(AND(R13="Preventivo",S13="Automático"),"50%",IF(AND(R13="Preventivo",S13="Manual"),"40%",IF(AND(R13="Detectivo",S13="Automático"),"40%",IF(AND(R13="Detectivo",S13="Manual"),"30%",IF(AND(R13="Correctivo",S13="Automático"),"35%",IF(AND(R13="Correctivo",S13="Manual"),"25%",""))))))</f>
        <v/>
      </c>
      <c r="U13" s="128"/>
      <c r="V13" s="128"/>
      <c r="W13" s="128"/>
      <c r="X13" s="130" t="str">
        <f>IFERROR(IF(Q13="Probabilidad",(I13-(+I13*T13)),IF(Q13="Impacto",I13,"")),"")</f>
        <v/>
      </c>
      <c r="Y13" s="131" t="str">
        <f>IFERROR(IF(X13="","",IF(X13&lt;=0.2,"Muy Baja",IF(X13&lt;=0.4,"Baja",IF(X13&lt;=0.6,"Media",IF(X13&lt;=0.8,"Alta","Muy Alta"))))),"")</f>
        <v/>
      </c>
      <c r="Z13" s="132" t="str">
        <f>+X13</f>
        <v/>
      </c>
      <c r="AA13" s="131" t="str">
        <f>IFERROR(IF(AB13="","",IF(AB13&lt;=0.2,"Leve",IF(AB13&lt;=0.4,"Menor",IF(AB13&lt;=0.6,"Moderado",IF(AB13&lt;=0.8,"Mayor","Catastrófico"))))),"")</f>
        <v/>
      </c>
      <c r="AB13" s="140" t="str">
        <f>IFERROR(IF(Q13="Impacto",(M13-(+M13*T13)),IF(Q13="Probabilidad",M13,"")),"")</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40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5">
      <c r="A14" s="217"/>
      <c r="B14" s="220"/>
      <c r="C14" s="220"/>
      <c r="D14" s="220"/>
      <c r="E14" s="223"/>
      <c r="F14" s="220"/>
      <c r="G14" s="226"/>
      <c r="H14" s="229"/>
      <c r="I14" s="232"/>
      <c r="J14" s="235"/>
      <c r="K14" s="232">
        <f t="shared" ref="K14:K18" ca="1" si="0">IF(NOT(ISERROR(MATCH(J14,_xlfn.ANCHORARRAY(E25),0))),I27&amp;"Por favor no seleccionar los criterios de impacto",J14)</f>
        <v>0</v>
      </c>
      <c r="L14" s="229"/>
      <c r="M14" s="232"/>
      <c r="N14" s="238"/>
      <c r="O14" s="125">
        <v>2</v>
      </c>
      <c r="P14" s="126"/>
      <c r="Q14" s="127" t="str">
        <f>IF(OR(R14="Preventivo",R14="Detectivo"),"Probabilidad",IF(R14="Correctivo","Impacto",""))</f>
        <v/>
      </c>
      <c r="R14" s="128"/>
      <c r="S14" s="128"/>
      <c r="T14" s="129" t="str">
        <f t="shared" ref="T14:T18" si="1">IF(AND(R14="Preventivo",S14="Automático"),"50%",IF(AND(R14="Preventivo",S14="Manual"),"40%",IF(AND(R14="Detectivo",S14="Automático"),"40%",IF(AND(R14="Detectivo",S14="Manual"),"30%",IF(AND(R14="Correctivo",S14="Automático"),"35%",IF(AND(R14="Correctivo",S14="Manual"),"25%",""))))))</f>
        <v/>
      </c>
      <c r="U14" s="128"/>
      <c r="V14" s="128"/>
      <c r="W14" s="128"/>
      <c r="X14" s="130" t="str">
        <f>IFERROR(IF(AND(Q13="Probabilidad",Q14="Probabilidad"),(Z13-(+Z13*T14)),IF(Q14="Probabilidad",(I13-(+I13*T14)),IF(Q14="Impacto",Z13,""))),"")</f>
        <v/>
      </c>
      <c r="Y14" s="131" t="str">
        <f t="shared" ref="Y14:Y54" si="2">IFERROR(IF(X14="","",IF(X14&lt;=0.2,"Muy Baja",IF(X14&lt;=0.4,"Baja",IF(X14&lt;=0.6,"Media",IF(X14&lt;=0.8,"Alta","Muy Alta"))))),"")</f>
        <v/>
      </c>
      <c r="Z14" s="132" t="str">
        <f t="shared" ref="Z14:Z18" si="3">+X14</f>
        <v/>
      </c>
      <c r="AA14" s="131" t="str">
        <f t="shared" ref="AA14:AA54" si="4">IFERROR(IF(AB14="","",IF(AB14&lt;=0.2,"Leve",IF(AB14&lt;=0.4,"Menor",IF(AB14&lt;=0.6,"Moderado",IF(AB14&lt;=0.8,"Mayor","Catastrófico"))))),"")</f>
        <v/>
      </c>
      <c r="AB14" s="140" t="str">
        <f>IFERROR(IF(AND(Q13="Impacto",Q14="Impacto"),(AB13-(+AB13*T14)),IF(Q14="Impacto",(M13-(+M13*T14)),IF(Q14="Probabilidad",AB13,""))),"")</f>
        <v/>
      </c>
      <c r="AC14" s="133" t="str">
        <f t="shared" ref="AC14:AC15" si="5">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4"/>
      <c r="AE14" s="135"/>
      <c r="AF14" s="136"/>
      <c r="AG14" s="137"/>
      <c r="AH14" s="137"/>
      <c r="AI14" s="135"/>
      <c r="AJ14" s="40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17"/>
      <c r="B15" s="220"/>
      <c r="C15" s="220"/>
      <c r="D15" s="220"/>
      <c r="E15" s="223"/>
      <c r="F15" s="220"/>
      <c r="G15" s="226"/>
      <c r="H15" s="229"/>
      <c r="I15" s="232"/>
      <c r="J15" s="235"/>
      <c r="K15" s="232">
        <f t="shared" ca="1" si="0"/>
        <v>0</v>
      </c>
      <c r="L15" s="229"/>
      <c r="M15" s="232"/>
      <c r="N15" s="238"/>
      <c r="O15" s="125">
        <v>3</v>
      </c>
      <c r="P15" s="138"/>
      <c r="Q15" s="127" t="str">
        <f>IF(OR(R15="Preventivo",R15="Detectivo"),"Probabilidad",IF(R15="Correctivo","Impacto",""))</f>
        <v/>
      </c>
      <c r="R15" s="128"/>
      <c r="S15" s="128"/>
      <c r="T15" s="129" t="str">
        <f t="shared" si="1"/>
        <v/>
      </c>
      <c r="U15" s="128"/>
      <c r="V15" s="128"/>
      <c r="W15" s="128"/>
      <c r="X15" s="130" t="str">
        <f>IFERROR(IF(AND(Q14="Probabilidad",Q15="Probabilidad"),(Z14-(+Z14*T15)),IF(AND(Q14="Impacto",Q15="Probabilidad"),(Z13-(+Z13*T15)),IF(Q15="Impacto",Z14,""))),"")</f>
        <v/>
      </c>
      <c r="Y15" s="131" t="str">
        <f t="shared" si="2"/>
        <v/>
      </c>
      <c r="Z15" s="132" t="str">
        <f t="shared" si="3"/>
        <v/>
      </c>
      <c r="AA15" s="131" t="str">
        <f t="shared" si="4"/>
        <v/>
      </c>
      <c r="AB15" s="140" t="str">
        <f>IFERROR(IF(AND(Q14="Impacto",Q15="Impacto"),(AB14-(+AB14*T15)),IF(AND(Q14="Probabilidad",Q15="Impacto"),(AB13-(+AB13*T15)),IF(Q15="Probabilidad",AB14,""))),"")</f>
        <v/>
      </c>
      <c r="AC15" s="133" t="str">
        <f t="shared" si="5"/>
        <v/>
      </c>
      <c r="AD15" s="134"/>
      <c r="AE15" s="135"/>
      <c r="AF15" s="136"/>
      <c r="AG15" s="137"/>
      <c r="AH15" s="137"/>
      <c r="AI15" s="135"/>
      <c r="AJ15" s="40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17"/>
      <c r="B16" s="220"/>
      <c r="C16" s="220"/>
      <c r="D16" s="220"/>
      <c r="E16" s="223"/>
      <c r="F16" s="220"/>
      <c r="G16" s="226"/>
      <c r="H16" s="229"/>
      <c r="I16" s="232"/>
      <c r="J16" s="235"/>
      <c r="K16" s="232">
        <f t="shared" ca="1" si="0"/>
        <v>0</v>
      </c>
      <c r="L16" s="229"/>
      <c r="M16" s="232"/>
      <c r="N16" s="238"/>
      <c r="O16" s="125">
        <v>4</v>
      </c>
      <c r="P16" s="126"/>
      <c r="Q16" s="127" t="str">
        <f t="shared" ref="Q16:Q18" si="6">IF(OR(R16="Preventivo",R16="Detectivo"),"Probabilidad",IF(R16="Correctivo","Impacto",""))</f>
        <v/>
      </c>
      <c r="R16" s="128"/>
      <c r="S16" s="128"/>
      <c r="T16" s="129" t="str">
        <f t="shared" si="1"/>
        <v/>
      </c>
      <c r="U16" s="128"/>
      <c r="V16" s="128"/>
      <c r="W16" s="128"/>
      <c r="X16" s="130" t="str">
        <f t="shared" ref="X16:X18" si="7">IFERROR(IF(AND(Q15="Probabilidad",Q16="Probabilidad"),(Z15-(+Z15*T16)),IF(AND(Q15="Impacto",Q16="Probabilidad"),(Z14-(+Z14*T16)),IF(Q16="Impacto",Z15,""))),"")</f>
        <v/>
      </c>
      <c r="Y16" s="131" t="str">
        <f t="shared" si="2"/>
        <v/>
      </c>
      <c r="Z16" s="132" t="str">
        <f t="shared" si="3"/>
        <v/>
      </c>
      <c r="AA16" s="131" t="str">
        <f t="shared" si="4"/>
        <v/>
      </c>
      <c r="AB16" s="140" t="str">
        <f t="shared" ref="AB16:AB18" si="8">IFERROR(IF(AND(Q15="Impacto",Q16="Impacto"),(AB15-(+AB15*T16)),IF(AND(Q15="Probabilidad",Q16="Impacto"),(AB14-(+AB14*T16)),IF(Q16="Probabilidad",AB15,""))),"")</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40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17"/>
      <c r="B17" s="220"/>
      <c r="C17" s="220"/>
      <c r="D17" s="220"/>
      <c r="E17" s="223"/>
      <c r="F17" s="220"/>
      <c r="G17" s="226"/>
      <c r="H17" s="229"/>
      <c r="I17" s="232"/>
      <c r="J17" s="235"/>
      <c r="K17" s="232">
        <f t="shared" ca="1" si="0"/>
        <v>0</v>
      </c>
      <c r="L17" s="229"/>
      <c r="M17" s="232"/>
      <c r="N17" s="238"/>
      <c r="O17" s="125">
        <v>5</v>
      </c>
      <c r="P17" s="126"/>
      <c r="Q17" s="127" t="str">
        <f t="shared" si="6"/>
        <v/>
      </c>
      <c r="R17" s="128"/>
      <c r="S17" s="128"/>
      <c r="T17" s="129" t="str">
        <f t="shared" si="1"/>
        <v/>
      </c>
      <c r="U17" s="128"/>
      <c r="V17" s="128"/>
      <c r="W17" s="128"/>
      <c r="X17" s="139" t="str">
        <f t="shared" si="7"/>
        <v/>
      </c>
      <c r="Y17" s="131" t="str">
        <f>IFERROR(IF(X17="","",IF(X17&lt;=0.2,"Muy Baja",IF(X17&lt;=0.4,"Baja",IF(X17&lt;=0.6,"Media",IF(X17&lt;=0.8,"Alta","Muy Alta"))))),"")</f>
        <v/>
      </c>
      <c r="Z17" s="132" t="str">
        <f t="shared" si="3"/>
        <v/>
      </c>
      <c r="AA17" s="131" t="str">
        <f t="shared" si="4"/>
        <v/>
      </c>
      <c r="AB17" s="140" t="str">
        <f t="shared" si="8"/>
        <v/>
      </c>
      <c r="AC17" s="133" t="str">
        <f t="shared" ref="AC17:AC18" si="9">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40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18"/>
      <c r="B18" s="221"/>
      <c r="C18" s="221"/>
      <c r="D18" s="221"/>
      <c r="E18" s="224"/>
      <c r="F18" s="221"/>
      <c r="G18" s="227"/>
      <c r="H18" s="230"/>
      <c r="I18" s="233"/>
      <c r="J18" s="236"/>
      <c r="K18" s="233">
        <f t="shared" ca="1" si="0"/>
        <v>0</v>
      </c>
      <c r="L18" s="230"/>
      <c r="M18" s="233"/>
      <c r="N18" s="239"/>
      <c r="O18" s="125">
        <v>6</v>
      </c>
      <c r="P18" s="126"/>
      <c r="Q18" s="127" t="str">
        <f t="shared" si="6"/>
        <v/>
      </c>
      <c r="R18" s="128"/>
      <c r="S18" s="128"/>
      <c r="T18" s="129" t="str">
        <f t="shared" si="1"/>
        <v/>
      </c>
      <c r="U18" s="128"/>
      <c r="V18" s="128"/>
      <c r="W18" s="128"/>
      <c r="X18" s="130" t="str">
        <f t="shared" si="7"/>
        <v/>
      </c>
      <c r="Y18" s="131" t="str">
        <f t="shared" si="2"/>
        <v/>
      </c>
      <c r="Z18" s="132" t="str">
        <f t="shared" si="3"/>
        <v/>
      </c>
      <c r="AA18" s="131" t="str">
        <f t="shared" si="4"/>
        <v/>
      </c>
      <c r="AB18" s="140" t="str">
        <f t="shared" si="8"/>
        <v/>
      </c>
      <c r="AC18" s="133" t="str">
        <f t="shared" si="9"/>
        <v/>
      </c>
      <c r="AD18" s="134"/>
      <c r="AE18" s="135"/>
      <c r="AF18" s="136"/>
      <c r="AG18" s="137"/>
      <c r="AH18" s="137"/>
      <c r="AI18" s="135"/>
      <c r="AJ18" s="40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16">
        <v>5</v>
      </c>
      <c r="B19" s="219"/>
      <c r="C19" s="219"/>
      <c r="D19" s="219"/>
      <c r="E19" s="222"/>
      <c r="F19" s="219"/>
      <c r="G19" s="225"/>
      <c r="H19" s="228" t="str">
        <f>IF(G19&lt;=0,"",IF(G19&lt;=2,"Muy Baja",IF(G19&lt;=24,"Baja",IF(G19&lt;=500,"Media",IF(G19&lt;=5000,"Alta","Muy Alta")))))</f>
        <v/>
      </c>
      <c r="I19" s="231" t="str">
        <f>IF(H19="","",IF(H19="Muy Baja",0.2,IF(H19="Baja",0.4,IF(H19="Media",0.6,IF(H19="Alta",0.8,IF(H19="Muy Alta",1,))))))</f>
        <v/>
      </c>
      <c r="J19" s="234"/>
      <c r="K19" s="231">
        <f ca="1">IF(NOT(ISERROR(MATCH(J19,'Tabla Impacto'!$B$221:$B$223,0))),'Tabla Impacto'!$F$223&amp;"Por favor no seleccionar los criterios de impacto(Afectación Económica o presupuestal y Pérdida Reputacional)",J19)</f>
        <v>0</v>
      </c>
      <c r="L19" s="228" t="str">
        <f ca="1">IF(OR(K19='Tabla Impacto'!$C$11,K19='Tabla Impacto'!$D$11),"Leve",IF(OR(K19='Tabla Impacto'!$C$12,K19='Tabla Impacto'!$D$12),"Menor",IF(OR(K19='Tabla Impacto'!$C$13,K19='Tabla Impacto'!$D$13),"Moderado",IF(OR(K19='Tabla Impacto'!$C$14,K19='Tabla Impacto'!$D$14),"Mayor",IF(OR(K19='Tabla Impacto'!$C$15,K19='Tabla Impacto'!$D$15),"Catastrófico","")))))</f>
        <v/>
      </c>
      <c r="M19" s="231" t="str">
        <f ca="1">IF(L19="","",IF(L19="Leve",0.2,IF(L19="Menor",0.4,IF(L19="Moderado",0.6,IF(L19="Mayor",0.8,IF(L19="Catastrófico",1,))))))</f>
        <v/>
      </c>
      <c r="N19" s="237"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25">
        <v>1</v>
      </c>
      <c r="P19" s="126"/>
      <c r="Q19" s="127" t="str">
        <f>IF(OR(R19="Preventivo",R19="Detectivo"),"Probabilidad",IF(R19="Correctivo","Impacto",""))</f>
        <v/>
      </c>
      <c r="R19" s="128"/>
      <c r="S19" s="128"/>
      <c r="T19" s="129" t="str">
        <f>IF(AND(R19="Preventivo",S19="Automático"),"50%",IF(AND(R19="Preventivo",S19="Manual"),"40%",IF(AND(R19="Detectivo",S19="Automático"),"40%",IF(AND(R19="Detectivo",S19="Manual"),"30%",IF(AND(R19="Correctivo",S19="Automático"),"35%",IF(AND(R19="Correctivo",S19="Manual"),"25%",""))))))</f>
        <v/>
      </c>
      <c r="U19" s="128"/>
      <c r="V19" s="128"/>
      <c r="W19" s="128"/>
      <c r="X19" s="130" t="str">
        <f>IFERROR(IF(Q19="Probabilidad",(I19-(+I19*T19)),IF(Q19="Impacto",I19,"")),"")</f>
        <v/>
      </c>
      <c r="Y19" s="131" t="str">
        <f>IFERROR(IF(X19="","",IF(X19&lt;=0.2,"Muy Baja",IF(X19&lt;=0.4,"Baja",IF(X19&lt;=0.6,"Media",IF(X19&lt;=0.8,"Alta","Muy Alta"))))),"")</f>
        <v/>
      </c>
      <c r="Z19" s="132" t="str">
        <f>+X19</f>
        <v/>
      </c>
      <c r="AA19" s="131" t="str">
        <f>IFERROR(IF(AB19="","",IF(AB19&lt;=0.2,"Leve",IF(AB19&lt;=0.4,"Menor",IF(AB19&lt;=0.6,"Moderado",IF(AB19&lt;=0.8,"Mayor","Catastrófico"))))),"")</f>
        <v/>
      </c>
      <c r="AB19" s="140" t="str">
        <f>IFERROR(IF(Q19="Impacto",(M19-(+M19*T19)),IF(Q19="Probabilidad",M19,"")),"")</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40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17"/>
      <c r="B20" s="220"/>
      <c r="C20" s="220"/>
      <c r="D20" s="220"/>
      <c r="E20" s="223"/>
      <c r="F20" s="220"/>
      <c r="G20" s="226"/>
      <c r="H20" s="229"/>
      <c r="I20" s="232"/>
      <c r="J20" s="235"/>
      <c r="K20" s="232">
        <f t="shared" ref="K20:K24" ca="1" si="10">IF(NOT(ISERROR(MATCH(J20,_xlfn.ANCHORARRAY(E31),0))),I33&amp;"Por favor no seleccionar los criterios de impacto",J20)</f>
        <v>0</v>
      </c>
      <c r="L20" s="229"/>
      <c r="M20" s="232"/>
      <c r="N20" s="238"/>
      <c r="O20" s="125">
        <v>2</v>
      </c>
      <c r="P20" s="126"/>
      <c r="Q20" s="127" t="str">
        <f>IF(OR(R20="Preventivo",R20="Detectivo"),"Probabilidad",IF(R20="Correctivo","Impacto",""))</f>
        <v/>
      </c>
      <c r="R20" s="128"/>
      <c r="S20" s="128"/>
      <c r="T20" s="129" t="str">
        <f t="shared" ref="T20:T24" si="11">IF(AND(R20="Preventivo",S20="Automático"),"50%",IF(AND(R20="Preventivo",S20="Manual"),"40%",IF(AND(R20="Detectivo",S20="Automático"),"40%",IF(AND(R20="Detectivo",S20="Manual"),"30%",IF(AND(R20="Correctivo",S20="Automático"),"35%",IF(AND(R20="Correctivo",S20="Manual"),"25%",""))))))</f>
        <v/>
      </c>
      <c r="U20" s="128"/>
      <c r="V20" s="128"/>
      <c r="W20" s="128"/>
      <c r="X20" s="130" t="str">
        <f>IFERROR(IF(AND(Q19="Probabilidad",Q20="Probabilidad"),(Z19-(+Z19*T20)),IF(Q20="Probabilidad",(I19-(+I19*T20)),IF(Q20="Impacto",Z19,""))),"")</f>
        <v/>
      </c>
      <c r="Y20" s="131" t="str">
        <f t="shared" si="2"/>
        <v/>
      </c>
      <c r="Z20" s="132" t="str">
        <f t="shared" ref="Z20:Z24" si="12">+X20</f>
        <v/>
      </c>
      <c r="AA20" s="131" t="str">
        <f t="shared" si="4"/>
        <v/>
      </c>
      <c r="AB20" s="140" t="str">
        <f>IFERROR(IF(AND(Q19="Impacto",Q20="Impacto"),(AB19-(+AB19*T20)),IF(Q20="Impacto",(M19-(+M19*T20)),IF(Q20="Probabilidad",AB19,""))),"")</f>
        <v/>
      </c>
      <c r="AC20" s="133"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40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17"/>
      <c r="B21" s="220"/>
      <c r="C21" s="220"/>
      <c r="D21" s="220"/>
      <c r="E21" s="223"/>
      <c r="F21" s="220"/>
      <c r="G21" s="226"/>
      <c r="H21" s="229"/>
      <c r="I21" s="232"/>
      <c r="J21" s="235"/>
      <c r="K21" s="232">
        <f t="shared" ca="1" si="10"/>
        <v>0</v>
      </c>
      <c r="L21" s="229"/>
      <c r="M21" s="232"/>
      <c r="N21" s="238"/>
      <c r="O21" s="125">
        <v>3</v>
      </c>
      <c r="P21" s="138"/>
      <c r="Q21" s="127" t="str">
        <f>IF(OR(R21="Preventivo",R21="Detectivo"),"Probabilidad",IF(R21="Correctivo","Impacto",""))</f>
        <v/>
      </c>
      <c r="R21" s="128"/>
      <c r="S21" s="128"/>
      <c r="T21" s="129" t="str">
        <f t="shared" si="11"/>
        <v/>
      </c>
      <c r="U21" s="128"/>
      <c r="V21" s="128"/>
      <c r="W21" s="128"/>
      <c r="X21" s="130" t="str">
        <f>IFERROR(IF(AND(Q20="Probabilidad",Q21="Probabilidad"),(Z20-(+Z20*T21)),IF(AND(Q20="Impacto",Q21="Probabilidad"),(Z19-(+Z19*T21)),IF(Q21="Impacto",Z20,""))),"")</f>
        <v/>
      </c>
      <c r="Y21" s="131" t="str">
        <f t="shared" si="2"/>
        <v/>
      </c>
      <c r="Z21" s="132" t="str">
        <f t="shared" si="12"/>
        <v/>
      </c>
      <c r="AA21" s="131" t="str">
        <f t="shared" si="4"/>
        <v/>
      </c>
      <c r="AB21" s="140" t="str">
        <f>IFERROR(IF(AND(Q20="Impacto",Q21="Impacto"),(AB20-(+AB20*T21)),IF(AND(Q20="Probabilidad",Q21="Impacto"),(AB19-(+AB19*T21)),IF(Q21="Probabilidad",AB20,""))),"")</f>
        <v/>
      </c>
      <c r="AC21" s="133" t="str">
        <f t="shared" si="13"/>
        <v/>
      </c>
      <c r="AD21" s="134"/>
      <c r="AE21" s="135"/>
      <c r="AF21" s="136"/>
      <c r="AG21" s="137"/>
      <c r="AH21" s="137"/>
      <c r="AI21" s="135"/>
      <c r="AJ21" s="40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17"/>
      <c r="B22" s="220"/>
      <c r="C22" s="220"/>
      <c r="D22" s="220"/>
      <c r="E22" s="223"/>
      <c r="F22" s="220"/>
      <c r="G22" s="226"/>
      <c r="H22" s="229"/>
      <c r="I22" s="232"/>
      <c r="J22" s="235"/>
      <c r="K22" s="232">
        <f t="shared" ca="1" si="10"/>
        <v>0</v>
      </c>
      <c r="L22" s="229"/>
      <c r="M22" s="232"/>
      <c r="N22" s="238"/>
      <c r="O22" s="125">
        <v>4</v>
      </c>
      <c r="P22" s="126"/>
      <c r="Q22" s="127" t="str">
        <f t="shared" ref="Q22:Q24" si="14">IF(OR(R22="Preventivo",R22="Detectivo"),"Probabilidad",IF(R22="Correctivo","Impacto",""))</f>
        <v/>
      </c>
      <c r="R22" s="128"/>
      <c r="S22" s="128"/>
      <c r="T22" s="129" t="str">
        <f t="shared" si="11"/>
        <v/>
      </c>
      <c r="U22" s="128"/>
      <c r="V22" s="128"/>
      <c r="W22" s="128"/>
      <c r="X22" s="130" t="str">
        <f t="shared" ref="X22:X24" si="15">IFERROR(IF(AND(Q21="Probabilidad",Q22="Probabilidad"),(Z21-(+Z21*T22)),IF(AND(Q21="Impacto",Q22="Probabilidad"),(Z20-(+Z20*T22)),IF(Q22="Impacto",Z21,""))),"")</f>
        <v/>
      </c>
      <c r="Y22" s="131" t="str">
        <f t="shared" si="2"/>
        <v/>
      </c>
      <c r="Z22" s="132" t="str">
        <f t="shared" si="12"/>
        <v/>
      </c>
      <c r="AA22" s="131" t="str">
        <f t="shared" si="4"/>
        <v/>
      </c>
      <c r="AB22" s="140" t="str">
        <f t="shared" ref="AB22:AB24" si="16">IFERROR(IF(AND(Q21="Impacto",Q22="Impacto"),(AB21-(+AB21*T22)),IF(AND(Q21="Probabilidad",Q22="Impacto"),(AB20-(+AB20*T22)),IF(Q22="Probabilidad",AB21,""))),"")</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40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17"/>
      <c r="B23" s="220"/>
      <c r="C23" s="220"/>
      <c r="D23" s="220"/>
      <c r="E23" s="223"/>
      <c r="F23" s="220"/>
      <c r="G23" s="226"/>
      <c r="H23" s="229"/>
      <c r="I23" s="232"/>
      <c r="J23" s="235"/>
      <c r="K23" s="232">
        <f t="shared" ca="1" si="10"/>
        <v>0</v>
      </c>
      <c r="L23" s="229"/>
      <c r="M23" s="232"/>
      <c r="N23" s="238"/>
      <c r="O23" s="125">
        <v>5</v>
      </c>
      <c r="P23" s="126"/>
      <c r="Q23" s="127" t="str">
        <f t="shared" si="14"/>
        <v/>
      </c>
      <c r="R23" s="128"/>
      <c r="S23" s="128"/>
      <c r="T23" s="129" t="str">
        <f t="shared" si="11"/>
        <v/>
      </c>
      <c r="U23" s="128"/>
      <c r="V23" s="128"/>
      <c r="W23" s="128"/>
      <c r="X23" s="130" t="str">
        <f t="shared" si="15"/>
        <v/>
      </c>
      <c r="Y23" s="131" t="str">
        <f t="shared" si="2"/>
        <v/>
      </c>
      <c r="Z23" s="132" t="str">
        <f t="shared" si="12"/>
        <v/>
      </c>
      <c r="AA23" s="131" t="str">
        <f t="shared" si="4"/>
        <v/>
      </c>
      <c r="AB23" s="140" t="str">
        <f t="shared" si="16"/>
        <v/>
      </c>
      <c r="AC23" s="133"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40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18"/>
      <c r="B24" s="221"/>
      <c r="C24" s="221"/>
      <c r="D24" s="221"/>
      <c r="E24" s="224"/>
      <c r="F24" s="221"/>
      <c r="G24" s="227"/>
      <c r="H24" s="230"/>
      <c r="I24" s="233"/>
      <c r="J24" s="236"/>
      <c r="K24" s="233">
        <f t="shared" ca="1" si="10"/>
        <v>0</v>
      </c>
      <c r="L24" s="230"/>
      <c r="M24" s="233"/>
      <c r="N24" s="239"/>
      <c r="O24" s="125">
        <v>6</v>
      </c>
      <c r="P24" s="126"/>
      <c r="Q24" s="127" t="str">
        <f t="shared" si="14"/>
        <v/>
      </c>
      <c r="R24" s="128"/>
      <c r="S24" s="128"/>
      <c r="T24" s="129" t="str">
        <f t="shared" si="11"/>
        <v/>
      </c>
      <c r="U24" s="128"/>
      <c r="V24" s="128"/>
      <c r="W24" s="128"/>
      <c r="X24" s="130" t="str">
        <f t="shared" si="15"/>
        <v/>
      </c>
      <c r="Y24" s="131" t="str">
        <f t="shared" si="2"/>
        <v/>
      </c>
      <c r="Z24" s="132" t="str">
        <f t="shared" si="12"/>
        <v/>
      </c>
      <c r="AA24" s="131" t="str">
        <f t="shared" si="4"/>
        <v/>
      </c>
      <c r="AB24" s="140" t="str">
        <f t="shared" si="16"/>
        <v/>
      </c>
      <c r="AC24" s="133" t="str">
        <f t="shared" si="17"/>
        <v/>
      </c>
      <c r="AD24" s="134"/>
      <c r="AE24" s="135"/>
      <c r="AF24" s="136"/>
      <c r="AG24" s="137"/>
      <c r="AH24" s="137"/>
      <c r="AI24" s="135"/>
      <c r="AJ24" s="40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16">
        <v>6</v>
      </c>
      <c r="B25" s="219"/>
      <c r="C25" s="219"/>
      <c r="D25" s="219"/>
      <c r="E25" s="222"/>
      <c r="F25" s="219"/>
      <c r="G25" s="225"/>
      <c r="H25" s="228" t="str">
        <f>IF(G25&lt;=0,"",IF(G25&lt;=2,"Muy Baja",IF(G25&lt;=24,"Baja",IF(G25&lt;=500,"Media",IF(G25&lt;=5000,"Alta","Muy Alta")))))</f>
        <v/>
      </c>
      <c r="I25" s="231" t="str">
        <f>IF(H25="","",IF(H25="Muy Baja",0.2,IF(H25="Baja",0.4,IF(H25="Media",0.6,IF(H25="Alta",0.8,IF(H25="Muy Alta",1,))))))</f>
        <v/>
      </c>
      <c r="J25" s="234"/>
      <c r="K25" s="231">
        <f ca="1">IF(NOT(ISERROR(MATCH(J25,'Tabla Impacto'!$B$221:$B$223,0))),'Tabla Impacto'!$F$223&amp;"Por favor no seleccionar los criterios de impacto(Afectación Económica o presupuestal y Pérdida Reputacional)",J25)</f>
        <v>0</v>
      </c>
      <c r="L25" s="228" t="str">
        <f ca="1">IF(OR(K25='Tabla Impacto'!$C$11,K25='Tabla Impacto'!$D$11),"Leve",IF(OR(K25='Tabla Impacto'!$C$12,K25='Tabla Impacto'!$D$12),"Menor",IF(OR(K25='Tabla Impacto'!$C$13,K25='Tabla Impacto'!$D$13),"Moderado",IF(OR(K25='Tabla Impacto'!$C$14,K25='Tabla Impacto'!$D$14),"Mayor",IF(OR(K25='Tabla Impacto'!$C$15,K25='Tabla Impacto'!$D$15),"Catastrófico","")))))</f>
        <v/>
      </c>
      <c r="M25" s="231" t="str">
        <f ca="1">IF(L25="","",IF(L25="Leve",0.2,IF(L25="Menor",0.4,IF(L25="Moderado",0.6,IF(L25="Mayor",0.8,IF(L25="Catastrófico",1,))))))</f>
        <v/>
      </c>
      <c r="N25" s="237"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5">
        <v>1</v>
      </c>
      <c r="P25" s="126"/>
      <c r="Q25" s="127" t="str">
        <f>IF(OR(R25="Preventivo",R25="Detectivo"),"Probabilidad",IF(R25="Correctivo","Impacto",""))</f>
        <v/>
      </c>
      <c r="R25" s="128"/>
      <c r="S25" s="128"/>
      <c r="T25" s="129" t="str">
        <f>IF(AND(R25="Preventivo",S25="Automático"),"50%",IF(AND(R25="Preventivo",S25="Manual"),"40%",IF(AND(R25="Detectivo",S25="Automático"),"40%",IF(AND(R25="Detectivo",S25="Manual"),"30%",IF(AND(R25="Correctivo",S25="Automático"),"35%",IF(AND(R25="Correctivo",S25="Manual"),"25%",""))))))</f>
        <v/>
      </c>
      <c r="U25" s="128"/>
      <c r="V25" s="128"/>
      <c r="W25" s="128"/>
      <c r="X25" s="130" t="str">
        <f>IFERROR(IF(Q25="Probabilidad",(I25-(+I25*T25)),IF(Q25="Impacto",I25,"")),"")</f>
        <v/>
      </c>
      <c r="Y25" s="131" t="str">
        <f>IFERROR(IF(X25="","",IF(X25&lt;=0.2,"Muy Baja",IF(X25&lt;=0.4,"Baja",IF(X25&lt;=0.6,"Media",IF(X25&lt;=0.8,"Alta","Muy Alta"))))),"")</f>
        <v/>
      </c>
      <c r="Z25" s="132" t="str">
        <f>+X25</f>
        <v/>
      </c>
      <c r="AA25" s="131" t="str">
        <f>IFERROR(IF(AB25="","",IF(AB25&lt;=0.2,"Leve",IF(AB25&lt;=0.4,"Menor",IF(AB25&lt;=0.6,"Moderado",IF(AB25&lt;=0.8,"Mayor","Catastrófico"))))),"")</f>
        <v/>
      </c>
      <c r="AB25" s="140" t="str">
        <f>IFERROR(IF(Q25="Impacto",(M25-(+M25*T25)),IF(Q25="Probabilidad",M25,"")),"")</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40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17"/>
      <c r="B26" s="220"/>
      <c r="C26" s="220"/>
      <c r="D26" s="220"/>
      <c r="E26" s="223"/>
      <c r="F26" s="220"/>
      <c r="G26" s="226"/>
      <c r="H26" s="229"/>
      <c r="I26" s="232"/>
      <c r="J26" s="235"/>
      <c r="K26" s="232">
        <f t="shared" ref="K26:K30" ca="1" si="18">IF(NOT(ISERROR(MATCH(J26,_xlfn.ANCHORARRAY(E37),0))),I39&amp;"Por favor no seleccionar los criterios de impacto",J26)</f>
        <v>0</v>
      </c>
      <c r="L26" s="229"/>
      <c r="M26" s="232"/>
      <c r="N26" s="238"/>
      <c r="O26" s="125">
        <v>2</v>
      </c>
      <c r="P26" s="126"/>
      <c r="Q26" s="127" t="str">
        <f>IF(OR(R26="Preventivo",R26="Detectivo"),"Probabilidad",IF(R26="Correctivo","Impacto",""))</f>
        <v/>
      </c>
      <c r="R26" s="128"/>
      <c r="S26" s="128"/>
      <c r="T26" s="129" t="str">
        <f t="shared" ref="T26:T30" si="19">IF(AND(R26="Preventivo",S26="Automático"),"50%",IF(AND(R26="Preventivo",S26="Manual"),"40%",IF(AND(R26="Detectivo",S26="Automático"),"40%",IF(AND(R26="Detectivo",S26="Manual"),"30%",IF(AND(R26="Correctivo",S26="Automático"),"35%",IF(AND(R26="Correctivo",S26="Manual"),"25%",""))))))</f>
        <v/>
      </c>
      <c r="U26" s="128"/>
      <c r="V26" s="128"/>
      <c r="W26" s="128"/>
      <c r="X26" s="130" t="str">
        <f>IFERROR(IF(AND(Q25="Probabilidad",Q26="Probabilidad"),(Z25-(+Z25*T26)),IF(Q26="Probabilidad",(I25-(+I25*T26)),IF(Q26="Impacto",Z25,""))),"")</f>
        <v/>
      </c>
      <c r="Y26" s="131" t="str">
        <f t="shared" si="2"/>
        <v/>
      </c>
      <c r="Z26" s="132" t="str">
        <f t="shared" ref="Z26:Z30" si="20">+X26</f>
        <v/>
      </c>
      <c r="AA26" s="131" t="str">
        <f t="shared" si="4"/>
        <v/>
      </c>
      <c r="AB26" s="140" t="str">
        <f>IFERROR(IF(AND(Q25="Impacto",Q26="Impacto"),(AB25-(+AB25*T26)),IF(Q26="Impacto",(M25-(+M25*T26)),IF(Q26="Probabilidad",AB25,""))),"")</f>
        <v/>
      </c>
      <c r="AC26" s="133"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40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17"/>
      <c r="B27" s="220"/>
      <c r="C27" s="220"/>
      <c r="D27" s="220"/>
      <c r="E27" s="223"/>
      <c r="F27" s="220"/>
      <c r="G27" s="226"/>
      <c r="H27" s="229"/>
      <c r="I27" s="232"/>
      <c r="J27" s="235"/>
      <c r="K27" s="232">
        <f t="shared" ca="1" si="18"/>
        <v>0</v>
      </c>
      <c r="L27" s="229"/>
      <c r="M27" s="232"/>
      <c r="N27" s="238"/>
      <c r="O27" s="125">
        <v>3</v>
      </c>
      <c r="P27" s="138"/>
      <c r="Q27" s="127" t="str">
        <f>IF(OR(R27="Preventivo",R27="Detectivo"),"Probabilidad",IF(R27="Correctivo","Impacto",""))</f>
        <v/>
      </c>
      <c r="R27" s="128"/>
      <c r="S27" s="128"/>
      <c r="T27" s="129" t="str">
        <f t="shared" si="19"/>
        <v/>
      </c>
      <c r="U27" s="128"/>
      <c r="V27" s="128"/>
      <c r="W27" s="128"/>
      <c r="X27" s="130" t="str">
        <f>IFERROR(IF(AND(Q26="Probabilidad",Q27="Probabilidad"),(Z26-(+Z26*T27)),IF(AND(Q26="Impacto",Q27="Probabilidad"),(Z25-(+Z25*T27)),IF(Q27="Impacto",Z26,""))),"")</f>
        <v/>
      </c>
      <c r="Y27" s="131" t="str">
        <f t="shared" si="2"/>
        <v/>
      </c>
      <c r="Z27" s="132" t="str">
        <f t="shared" si="20"/>
        <v/>
      </c>
      <c r="AA27" s="131" t="str">
        <f t="shared" si="4"/>
        <v/>
      </c>
      <c r="AB27" s="140" t="str">
        <f>IFERROR(IF(AND(Q26="Impacto",Q27="Impacto"),(AB26-(+AB26*T27)),IF(AND(Q26="Probabilidad",Q27="Impacto"),(AB25-(+AB25*T27)),IF(Q27="Probabilidad",AB26,""))),"")</f>
        <v/>
      </c>
      <c r="AC27" s="133" t="str">
        <f t="shared" si="21"/>
        <v/>
      </c>
      <c r="AD27" s="134"/>
      <c r="AE27" s="135"/>
      <c r="AF27" s="136"/>
      <c r="AG27" s="137"/>
      <c r="AH27" s="137"/>
      <c r="AI27" s="135"/>
      <c r="AJ27" s="40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17"/>
      <c r="B28" s="220"/>
      <c r="C28" s="220"/>
      <c r="D28" s="220"/>
      <c r="E28" s="223"/>
      <c r="F28" s="220"/>
      <c r="G28" s="226"/>
      <c r="H28" s="229"/>
      <c r="I28" s="232"/>
      <c r="J28" s="235"/>
      <c r="K28" s="232">
        <f t="shared" ca="1" si="18"/>
        <v>0</v>
      </c>
      <c r="L28" s="229"/>
      <c r="M28" s="232"/>
      <c r="N28" s="238"/>
      <c r="O28" s="125">
        <v>4</v>
      </c>
      <c r="P28" s="126"/>
      <c r="Q28" s="127" t="str">
        <f t="shared" ref="Q28:Q30" si="22">IF(OR(R28="Preventivo",R28="Detectivo"),"Probabilidad",IF(R28="Correctivo","Impacto",""))</f>
        <v/>
      </c>
      <c r="R28" s="128"/>
      <c r="S28" s="128"/>
      <c r="T28" s="129" t="str">
        <f t="shared" si="19"/>
        <v/>
      </c>
      <c r="U28" s="128"/>
      <c r="V28" s="128"/>
      <c r="W28" s="128"/>
      <c r="X28" s="130" t="str">
        <f t="shared" ref="X28:X30" si="23">IFERROR(IF(AND(Q27="Probabilidad",Q28="Probabilidad"),(Z27-(+Z27*T28)),IF(AND(Q27="Impacto",Q28="Probabilidad"),(Z26-(+Z26*T28)),IF(Q28="Impacto",Z27,""))),"")</f>
        <v/>
      </c>
      <c r="Y28" s="131" t="str">
        <f t="shared" si="2"/>
        <v/>
      </c>
      <c r="Z28" s="132" t="str">
        <f t="shared" si="20"/>
        <v/>
      </c>
      <c r="AA28" s="131" t="str">
        <f t="shared" si="4"/>
        <v/>
      </c>
      <c r="AB28" s="140" t="str">
        <f t="shared" ref="AB28:AB30" si="24">IFERROR(IF(AND(Q27="Impacto",Q28="Impacto"),(AB27-(+AB27*T28)),IF(AND(Q27="Probabilidad",Q28="Impacto"),(AB26-(+AB26*T28)),IF(Q28="Probabilidad",AB27,""))),"")</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40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17"/>
      <c r="B29" s="220"/>
      <c r="C29" s="220"/>
      <c r="D29" s="220"/>
      <c r="E29" s="223"/>
      <c r="F29" s="220"/>
      <c r="G29" s="226"/>
      <c r="H29" s="229"/>
      <c r="I29" s="232"/>
      <c r="J29" s="235"/>
      <c r="K29" s="232">
        <f t="shared" ca="1" si="18"/>
        <v>0</v>
      </c>
      <c r="L29" s="229"/>
      <c r="M29" s="232"/>
      <c r="N29" s="238"/>
      <c r="O29" s="125">
        <v>5</v>
      </c>
      <c r="P29" s="126"/>
      <c r="Q29" s="127" t="str">
        <f t="shared" si="22"/>
        <v/>
      </c>
      <c r="R29" s="128"/>
      <c r="S29" s="128"/>
      <c r="T29" s="129" t="str">
        <f t="shared" si="19"/>
        <v/>
      </c>
      <c r="U29" s="128"/>
      <c r="V29" s="128"/>
      <c r="W29" s="128"/>
      <c r="X29" s="130" t="str">
        <f t="shared" si="23"/>
        <v/>
      </c>
      <c r="Y29" s="131" t="str">
        <f t="shared" si="2"/>
        <v/>
      </c>
      <c r="Z29" s="132" t="str">
        <f t="shared" si="20"/>
        <v/>
      </c>
      <c r="AA29" s="131" t="str">
        <f t="shared" si="4"/>
        <v/>
      </c>
      <c r="AB29" s="140" t="str">
        <f t="shared" si="24"/>
        <v/>
      </c>
      <c r="AC29" s="133" t="str">
        <f t="shared" ref="AC29" si="2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40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18"/>
      <c r="B30" s="221"/>
      <c r="C30" s="221"/>
      <c r="D30" s="221"/>
      <c r="E30" s="224"/>
      <c r="F30" s="221"/>
      <c r="G30" s="227"/>
      <c r="H30" s="230"/>
      <c r="I30" s="233"/>
      <c r="J30" s="236"/>
      <c r="K30" s="233">
        <f t="shared" ca="1" si="18"/>
        <v>0</v>
      </c>
      <c r="L30" s="230"/>
      <c r="M30" s="233"/>
      <c r="N30" s="239"/>
      <c r="O30" s="125">
        <v>6</v>
      </c>
      <c r="P30" s="126"/>
      <c r="Q30" s="127" t="str">
        <f t="shared" si="22"/>
        <v/>
      </c>
      <c r="R30" s="128"/>
      <c r="S30" s="128"/>
      <c r="T30" s="129" t="str">
        <f t="shared" si="19"/>
        <v/>
      </c>
      <c r="U30" s="128"/>
      <c r="V30" s="128"/>
      <c r="W30" s="128"/>
      <c r="X30" s="130" t="str">
        <f t="shared" si="23"/>
        <v/>
      </c>
      <c r="Y30" s="131" t="str">
        <f t="shared" si="2"/>
        <v/>
      </c>
      <c r="Z30" s="132" t="str">
        <f t="shared" si="20"/>
        <v/>
      </c>
      <c r="AA30" s="131" t="str">
        <f>IFERROR(IF(AB30="","",IF(AB30&lt;=0.2,"Leve",IF(AB30&lt;=0.4,"Menor",IF(AB30&lt;=0.6,"Moderado",IF(AB30&lt;=0.8,"Mayor","Catastrófico"))))),"")</f>
        <v/>
      </c>
      <c r="AB30" s="140" t="str">
        <f t="shared" si="24"/>
        <v/>
      </c>
      <c r="AC30" s="13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137"/>
      <c r="AI30" s="135"/>
      <c r="AJ30" s="40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16">
        <v>7</v>
      </c>
      <c r="B31" s="219"/>
      <c r="C31" s="219"/>
      <c r="D31" s="219"/>
      <c r="E31" s="222"/>
      <c r="F31" s="219"/>
      <c r="G31" s="225"/>
      <c r="H31" s="228" t="str">
        <f>IF(G31&lt;=0,"",IF(G31&lt;=2,"Muy Baja",IF(G31&lt;=24,"Baja",IF(G31&lt;=500,"Media",IF(G31&lt;=5000,"Alta","Muy Alta")))))</f>
        <v/>
      </c>
      <c r="I31" s="231" t="str">
        <f>IF(H31="","",IF(H31="Muy Baja",0.2,IF(H31="Baja",0.4,IF(H31="Media",0.6,IF(H31="Alta",0.8,IF(H31="Muy Alta",1,))))))</f>
        <v/>
      </c>
      <c r="J31" s="234"/>
      <c r="K31" s="231">
        <f ca="1">IF(NOT(ISERROR(MATCH(J31,'Tabla Impacto'!$B$221:$B$223,0))),'Tabla Impacto'!$F$223&amp;"Por favor no seleccionar los criterios de impacto(Afectación Económica o presupuestal y Pérdida Reputacional)",J31)</f>
        <v>0</v>
      </c>
      <c r="L31" s="228" t="str">
        <f ca="1">IF(OR(K31='Tabla Impacto'!$C$11,K31='Tabla Impacto'!$D$11),"Leve",IF(OR(K31='Tabla Impacto'!$C$12,K31='Tabla Impacto'!$D$12),"Menor",IF(OR(K31='Tabla Impacto'!$C$13,K31='Tabla Impacto'!$D$13),"Moderado",IF(OR(K31='Tabla Impacto'!$C$14,K31='Tabla Impacto'!$D$14),"Mayor",IF(OR(K31='Tabla Impacto'!$C$15,K31='Tabla Impacto'!$D$15),"Catastrófico","")))))</f>
        <v/>
      </c>
      <c r="M31" s="231" t="str">
        <f ca="1">IF(L31="","",IF(L31="Leve",0.2,IF(L31="Menor",0.4,IF(L31="Moderado",0.6,IF(L31="Mayor",0.8,IF(L31="Catastrófico",1,))))))</f>
        <v/>
      </c>
      <c r="N31" s="237" t="str">
        <f ca="1">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5">
        <v>1</v>
      </c>
      <c r="P31" s="126"/>
      <c r="Q31" s="127" t="str">
        <f>IF(OR(R31="Preventivo",R31="Detectivo"),"Probabilidad",IF(R31="Correctivo","Impacto",""))</f>
        <v/>
      </c>
      <c r="R31" s="128"/>
      <c r="S31" s="128"/>
      <c r="T31" s="129" t="str">
        <f>IF(AND(R31="Preventivo",S31="Automático"),"50%",IF(AND(R31="Preventivo",S31="Manual"),"40%",IF(AND(R31="Detectivo",S31="Automático"),"40%",IF(AND(R31="Detectivo",S31="Manual"),"30%",IF(AND(R31="Correctivo",S31="Automático"),"35%",IF(AND(R31="Correctivo",S31="Manual"),"25%",""))))))</f>
        <v/>
      </c>
      <c r="U31" s="128"/>
      <c r="V31" s="128"/>
      <c r="W31" s="128"/>
      <c r="X31" s="130" t="str">
        <f>IFERROR(IF(Q31="Probabilidad",(I31-(+I31*T31)),IF(Q31="Impacto",I31,"")),"")</f>
        <v/>
      </c>
      <c r="Y31" s="131" t="str">
        <f>IFERROR(IF(X31="","",IF(X31&lt;=0.2,"Muy Baja",IF(X31&lt;=0.4,"Baja",IF(X31&lt;=0.6,"Media",IF(X31&lt;=0.8,"Alta","Muy Alta"))))),"")</f>
        <v/>
      </c>
      <c r="Z31" s="132" t="str">
        <f>+X31</f>
        <v/>
      </c>
      <c r="AA31" s="131" t="str">
        <f>IFERROR(IF(AB31="","",IF(AB31&lt;=0.2,"Leve",IF(AB31&lt;=0.4,"Menor",IF(AB31&lt;=0.6,"Moderado",IF(AB31&lt;=0.8,"Mayor","Catastrófico"))))),"")</f>
        <v/>
      </c>
      <c r="AB31" s="140" t="str">
        <f>IFERROR(IF(Q31="Impacto",(M31-(+M31*T31)),IF(Q31="Probabilidad",M31,"")),"")</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40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17"/>
      <c r="B32" s="220"/>
      <c r="C32" s="220"/>
      <c r="D32" s="220"/>
      <c r="E32" s="223"/>
      <c r="F32" s="220"/>
      <c r="G32" s="226"/>
      <c r="H32" s="229"/>
      <c r="I32" s="232"/>
      <c r="J32" s="235"/>
      <c r="K32" s="232">
        <f t="shared" ref="K32:K36" ca="1" si="26">IF(NOT(ISERROR(MATCH(J32,_xlfn.ANCHORARRAY(E43),0))),I45&amp;"Por favor no seleccionar los criterios de impacto",J32)</f>
        <v>0</v>
      </c>
      <c r="L32" s="229"/>
      <c r="M32" s="232"/>
      <c r="N32" s="238"/>
      <c r="O32" s="125">
        <v>2</v>
      </c>
      <c r="P32" s="126"/>
      <c r="Q32" s="127" t="str">
        <f>IF(OR(R32="Preventivo",R32="Detectivo"),"Probabilidad",IF(R32="Correctivo","Impacto",""))</f>
        <v/>
      </c>
      <c r="R32" s="128"/>
      <c r="S32" s="128"/>
      <c r="T32" s="129" t="str">
        <f t="shared" ref="T32:T36" si="27">IF(AND(R32="Preventivo",S32="Automático"),"50%",IF(AND(R32="Preventivo",S32="Manual"),"40%",IF(AND(R32="Detectivo",S32="Automático"),"40%",IF(AND(R32="Detectivo",S32="Manual"),"30%",IF(AND(R32="Correctivo",S32="Automático"),"35%",IF(AND(R32="Correctivo",S32="Manual"),"25%",""))))))</f>
        <v/>
      </c>
      <c r="U32" s="128"/>
      <c r="V32" s="128"/>
      <c r="W32" s="128"/>
      <c r="X32" s="130" t="str">
        <f>IFERROR(IF(AND(Q31="Probabilidad",Q32="Probabilidad"),(Z31-(+Z31*T32)),IF(Q32="Probabilidad",(I31-(+I31*T32)),IF(Q32="Impacto",Z31,""))),"")</f>
        <v/>
      </c>
      <c r="Y32" s="131" t="str">
        <f t="shared" si="2"/>
        <v/>
      </c>
      <c r="Z32" s="132" t="str">
        <f t="shared" ref="Z32:Z36" si="28">+X32</f>
        <v/>
      </c>
      <c r="AA32" s="131" t="str">
        <f t="shared" si="4"/>
        <v/>
      </c>
      <c r="AB32" s="140" t="str">
        <f>IFERROR(IF(AND(Q31="Impacto",Q32="Impacto"),(AB31-(+AB31*T32)),IF(Q32="Impacto",(M31-(+M31*T32)),IF(Q32="Probabilidad",AB31,""))),"")</f>
        <v/>
      </c>
      <c r="AC32" s="133" t="str">
        <f t="shared" ref="AC32:AC33"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40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17"/>
      <c r="B33" s="220"/>
      <c r="C33" s="220"/>
      <c r="D33" s="220"/>
      <c r="E33" s="223"/>
      <c r="F33" s="220"/>
      <c r="G33" s="226"/>
      <c r="H33" s="229"/>
      <c r="I33" s="232"/>
      <c r="J33" s="235"/>
      <c r="K33" s="232">
        <f t="shared" ca="1" si="26"/>
        <v>0</v>
      </c>
      <c r="L33" s="229"/>
      <c r="M33" s="232"/>
      <c r="N33" s="238"/>
      <c r="O33" s="125">
        <v>3</v>
      </c>
      <c r="P33" s="138"/>
      <c r="Q33" s="127" t="str">
        <f>IF(OR(R33="Preventivo",R33="Detectivo"),"Probabilidad",IF(R33="Correctivo","Impacto",""))</f>
        <v/>
      </c>
      <c r="R33" s="128"/>
      <c r="S33" s="128"/>
      <c r="T33" s="129" t="str">
        <f t="shared" si="27"/>
        <v/>
      </c>
      <c r="U33" s="128"/>
      <c r="V33" s="128"/>
      <c r="W33" s="128"/>
      <c r="X33" s="130" t="str">
        <f>IFERROR(IF(AND(Q32="Probabilidad",Q33="Probabilidad"),(Z32-(+Z32*T33)),IF(AND(Q32="Impacto",Q33="Probabilidad"),(Z31-(+Z31*T33)),IF(Q33="Impacto",Z32,""))),"")</f>
        <v/>
      </c>
      <c r="Y33" s="131" t="str">
        <f t="shared" si="2"/>
        <v/>
      </c>
      <c r="Z33" s="132" t="str">
        <f t="shared" si="28"/>
        <v/>
      </c>
      <c r="AA33" s="131" t="str">
        <f t="shared" si="4"/>
        <v/>
      </c>
      <c r="AB33" s="140" t="str">
        <f>IFERROR(IF(AND(Q32="Impacto",Q33="Impacto"),(AB32-(+AB32*T33)),IF(AND(Q32="Probabilidad",Q33="Impacto"),(AB31-(+AB31*T33)),IF(Q33="Probabilidad",AB32,""))),"")</f>
        <v/>
      </c>
      <c r="AC33" s="133" t="str">
        <f t="shared" si="29"/>
        <v/>
      </c>
      <c r="AD33" s="134"/>
      <c r="AE33" s="135"/>
      <c r="AF33" s="136"/>
      <c r="AG33" s="137"/>
      <c r="AH33" s="137"/>
      <c r="AI33" s="135"/>
      <c r="AJ33" s="40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17"/>
      <c r="B34" s="220"/>
      <c r="C34" s="220"/>
      <c r="D34" s="220"/>
      <c r="E34" s="223"/>
      <c r="F34" s="220"/>
      <c r="G34" s="226"/>
      <c r="H34" s="229"/>
      <c r="I34" s="232"/>
      <c r="J34" s="235"/>
      <c r="K34" s="232">
        <f t="shared" ca="1" si="26"/>
        <v>0</v>
      </c>
      <c r="L34" s="229"/>
      <c r="M34" s="232"/>
      <c r="N34" s="238"/>
      <c r="O34" s="125">
        <v>4</v>
      </c>
      <c r="P34" s="126"/>
      <c r="Q34" s="127" t="str">
        <f t="shared" ref="Q34:Q36" si="30">IF(OR(R34="Preventivo",R34="Detectivo"),"Probabilidad",IF(R34="Correctivo","Impacto",""))</f>
        <v/>
      </c>
      <c r="R34" s="128"/>
      <c r="S34" s="128"/>
      <c r="T34" s="129" t="str">
        <f t="shared" si="27"/>
        <v/>
      </c>
      <c r="U34" s="128"/>
      <c r="V34" s="128"/>
      <c r="W34" s="128"/>
      <c r="X34" s="130" t="str">
        <f t="shared" ref="X34:X36" si="31">IFERROR(IF(AND(Q33="Probabilidad",Q34="Probabilidad"),(Z33-(+Z33*T34)),IF(AND(Q33="Impacto",Q34="Probabilidad"),(Z32-(+Z32*T34)),IF(Q34="Impacto",Z33,""))),"")</f>
        <v/>
      </c>
      <c r="Y34" s="131" t="str">
        <f t="shared" si="2"/>
        <v/>
      </c>
      <c r="Z34" s="132" t="str">
        <f t="shared" si="28"/>
        <v/>
      </c>
      <c r="AA34" s="131" t="str">
        <f t="shared" si="4"/>
        <v/>
      </c>
      <c r="AB34" s="140" t="str">
        <f t="shared" ref="AB34:AB36" si="32">IFERROR(IF(AND(Q33="Impacto",Q34="Impacto"),(AB33-(+AB33*T34)),IF(AND(Q33="Probabilidad",Q34="Impacto"),(AB32-(+AB32*T34)),IF(Q34="Probabilidad",AB33,""))),"")</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40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17"/>
      <c r="B35" s="220"/>
      <c r="C35" s="220"/>
      <c r="D35" s="220"/>
      <c r="E35" s="223"/>
      <c r="F35" s="220"/>
      <c r="G35" s="226"/>
      <c r="H35" s="229"/>
      <c r="I35" s="232"/>
      <c r="J35" s="235"/>
      <c r="K35" s="232">
        <f t="shared" ca="1" si="26"/>
        <v>0</v>
      </c>
      <c r="L35" s="229"/>
      <c r="M35" s="232"/>
      <c r="N35" s="238"/>
      <c r="O35" s="125">
        <v>5</v>
      </c>
      <c r="P35" s="126"/>
      <c r="Q35" s="127" t="str">
        <f t="shared" si="30"/>
        <v/>
      </c>
      <c r="R35" s="128"/>
      <c r="S35" s="128"/>
      <c r="T35" s="129" t="str">
        <f t="shared" si="27"/>
        <v/>
      </c>
      <c r="U35" s="128"/>
      <c r="V35" s="128"/>
      <c r="W35" s="128"/>
      <c r="X35" s="130" t="str">
        <f t="shared" si="31"/>
        <v/>
      </c>
      <c r="Y35" s="131" t="str">
        <f t="shared" si="2"/>
        <v/>
      </c>
      <c r="Z35" s="132" t="str">
        <f t="shared" si="28"/>
        <v/>
      </c>
      <c r="AA35" s="131" t="str">
        <f t="shared" si="4"/>
        <v/>
      </c>
      <c r="AB35" s="140" t="str">
        <f t="shared" si="32"/>
        <v/>
      </c>
      <c r="AC35" s="133" t="str">
        <f t="shared" ref="AC35:AC36" si="33">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40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18"/>
      <c r="B36" s="221"/>
      <c r="C36" s="221"/>
      <c r="D36" s="221"/>
      <c r="E36" s="224"/>
      <c r="F36" s="221"/>
      <c r="G36" s="227"/>
      <c r="H36" s="230"/>
      <c r="I36" s="233"/>
      <c r="J36" s="236"/>
      <c r="K36" s="233">
        <f t="shared" ca="1" si="26"/>
        <v>0</v>
      </c>
      <c r="L36" s="230"/>
      <c r="M36" s="233"/>
      <c r="N36" s="239"/>
      <c r="O36" s="125">
        <v>6</v>
      </c>
      <c r="P36" s="126"/>
      <c r="Q36" s="127" t="str">
        <f t="shared" si="30"/>
        <v/>
      </c>
      <c r="R36" s="128"/>
      <c r="S36" s="128"/>
      <c r="T36" s="129" t="str">
        <f t="shared" si="27"/>
        <v/>
      </c>
      <c r="U36" s="128"/>
      <c r="V36" s="128"/>
      <c r="W36" s="128"/>
      <c r="X36" s="130" t="str">
        <f t="shared" si="31"/>
        <v/>
      </c>
      <c r="Y36" s="131" t="str">
        <f t="shared" si="2"/>
        <v/>
      </c>
      <c r="Z36" s="132" t="str">
        <f t="shared" si="28"/>
        <v/>
      </c>
      <c r="AA36" s="131" t="str">
        <f t="shared" si="4"/>
        <v/>
      </c>
      <c r="AB36" s="140" t="str">
        <f t="shared" si="32"/>
        <v/>
      </c>
      <c r="AC36" s="133" t="str">
        <f t="shared" si="33"/>
        <v/>
      </c>
      <c r="AD36" s="134"/>
      <c r="AE36" s="135"/>
      <c r="AF36" s="136"/>
      <c r="AG36" s="137"/>
      <c r="AH36" s="137"/>
      <c r="AI36" s="135"/>
      <c r="AJ36" s="40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16">
        <v>8</v>
      </c>
      <c r="B37" s="219"/>
      <c r="C37" s="219"/>
      <c r="D37" s="219"/>
      <c r="E37" s="222"/>
      <c r="F37" s="219"/>
      <c r="G37" s="225"/>
      <c r="H37" s="228" t="str">
        <f>IF(G37&lt;=0,"",IF(G37&lt;=2,"Muy Baja",IF(G37&lt;=24,"Baja",IF(G37&lt;=500,"Media",IF(G37&lt;=5000,"Alta","Muy Alta")))))</f>
        <v/>
      </c>
      <c r="I37" s="231" t="str">
        <f>IF(H37="","",IF(H37="Muy Baja",0.2,IF(H37="Baja",0.4,IF(H37="Media",0.6,IF(H37="Alta",0.8,IF(H37="Muy Alta",1,))))))</f>
        <v/>
      </c>
      <c r="J37" s="234"/>
      <c r="K37" s="231">
        <f ca="1">IF(NOT(ISERROR(MATCH(J37,'Tabla Impacto'!$B$221:$B$223,0))),'Tabla Impacto'!$F$223&amp;"Por favor no seleccionar los criterios de impacto(Afectación Económica o presupuestal y Pérdida Reputacional)",J37)</f>
        <v>0</v>
      </c>
      <c r="L37" s="228" t="str">
        <f ca="1">IF(OR(K37='Tabla Impacto'!$C$11,K37='Tabla Impacto'!$D$11),"Leve",IF(OR(K37='Tabla Impacto'!$C$12,K37='Tabla Impacto'!$D$12),"Menor",IF(OR(K37='Tabla Impacto'!$C$13,K37='Tabla Impacto'!$D$13),"Moderado",IF(OR(K37='Tabla Impacto'!$C$14,K37='Tabla Impacto'!$D$14),"Mayor",IF(OR(K37='Tabla Impacto'!$C$15,K37='Tabla Impacto'!$D$15),"Catastrófico","")))))</f>
        <v/>
      </c>
      <c r="M37" s="231" t="str">
        <f ca="1">IF(L37="","",IF(L37="Leve",0.2,IF(L37="Menor",0.4,IF(L37="Moderado",0.6,IF(L37="Mayor",0.8,IF(L37="Catastrófico",1,))))))</f>
        <v/>
      </c>
      <c r="N37" s="237" t="str">
        <f ca="1">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5">
        <v>1</v>
      </c>
      <c r="P37" s="126"/>
      <c r="Q37" s="127" t="str">
        <f>IF(OR(R37="Preventivo",R37="Detectivo"),"Probabilidad",IF(R37="Correctivo","Impacto",""))</f>
        <v/>
      </c>
      <c r="R37" s="128"/>
      <c r="S37" s="128"/>
      <c r="T37" s="129" t="str">
        <f>IF(AND(R37="Preventivo",S37="Automático"),"50%",IF(AND(R37="Preventivo",S37="Manual"),"40%",IF(AND(R37="Detectivo",S37="Automático"),"40%",IF(AND(R37="Detectivo",S37="Manual"),"30%",IF(AND(R37="Correctivo",S37="Automático"),"35%",IF(AND(R37="Correctivo",S37="Manual"),"25%",""))))))</f>
        <v/>
      </c>
      <c r="U37" s="128"/>
      <c r="V37" s="128"/>
      <c r="W37" s="128"/>
      <c r="X37" s="130" t="str">
        <f>IFERROR(IF(Q37="Probabilidad",(I37-(+I37*T37)),IF(Q37="Impacto",I37,"")),"")</f>
        <v/>
      </c>
      <c r="Y37" s="131" t="str">
        <f>IFERROR(IF(X37="","",IF(X37&lt;=0.2,"Muy Baja",IF(X37&lt;=0.4,"Baja",IF(X37&lt;=0.6,"Media",IF(X37&lt;=0.8,"Alta","Muy Alta"))))),"")</f>
        <v/>
      </c>
      <c r="Z37" s="132" t="str">
        <f>+X37</f>
        <v/>
      </c>
      <c r="AA37" s="131" t="str">
        <f>IFERROR(IF(AB37="","",IF(AB37&lt;=0.2,"Leve",IF(AB37&lt;=0.4,"Menor",IF(AB37&lt;=0.6,"Moderado",IF(AB37&lt;=0.8,"Mayor","Catastrófico"))))),"")</f>
        <v/>
      </c>
      <c r="AB37" s="140" t="str">
        <f>IFERROR(IF(Q37="Impacto",(M37-(+M37*T37)),IF(Q37="Probabilidad",M37,"")),"")</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40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17"/>
      <c r="B38" s="220"/>
      <c r="C38" s="220"/>
      <c r="D38" s="220"/>
      <c r="E38" s="223"/>
      <c r="F38" s="220"/>
      <c r="G38" s="226"/>
      <c r="H38" s="229"/>
      <c r="I38" s="232"/>
      <c r="J38" s="235"/>
      <c r="K38" s="232">
        <f ca="1">IF(NOT(ISERROR(MATCH(J38,_xlfn.ANCHORARRAY(E49),0))),I51&amp;"Por favor no seleccionar los criterios de impacto",J38)</f>
        <v>0</v>
      </c>
      <c r="L38" s="229"/>
      <c r="M38" s="232"/>
      <c r="N38" s="238"/>
      <c r="O38" s="125">
        <v>2</v>
      </c>
      <c r="P38" s="126"/>
      <c r="Q38" s="127" t="str">
        <f>IF(OR(R38="Preventivo",R38="Detectivo"),"Probabilidad",IF(R38="Correctivo","Impacto",""))</f>
        <v/>
      </c>
      <c r="R38" s="128"/>
      <c r="S38" s="128"/>
      <c r="T38" s="129" t="str">
        <f t="shared" ref="T38:T42" si="34">IF(AND(R38="Preventivo",S38="Automático"),"50%",IF(AND(R38="Preventivo",S38="Manual"),"40%",IF(AND(R38="Detectivo",S38="Automático"),"40%",IF(AND(R38="Detectivo",S38="Manual"),"30%",IF(AND(R38="Correctivo",S38="Automático"),"35%",IF(AND(R38="Correctivo",S38="Manual"),"25%",""))))))</f>
        <v/>
      </c>
      <c r="U38" s="128"/>
      <c r="V38" s="128"/>
      <c r="W38" s="128"/>
      <c r="X38" s="130" t="str">
        <f>IFERROR(IF(AND(Q37="Probabilidad",Q38="Probabilidad"),(Z37-(+Z37*T38)),IF(Q38="Probabilidad",(I37-(+I37*T38)),IF(Q38="Impacto",Z37,""))),"")</f>
        <v/>
      </c>
      <c r="Y38" s="131" t="str">
        <f t="shared" si="2"/>
        <v/>
      </c>
      <c r="Z38" s="132" t="str">
        <f t="shared" ref="Z38:Z42" si="35">+X38</f>
        <v/>
      </c>
      <c r="AA38" s="131" t="str">
        <f t="shared" si="4"/>
        <v/>
      </c>
      <c r="AB38" s="140" t="str">
        <f>IFERROR(IF(AND(Q37="Impacto",Q38="Impacto"),(AB37-(+AB37*T38)),IF(Q38="Impacto",(M37-(+M37*T38)),IF(Q38="Probabilidad",AB37,""))),"")</f>
        <v/>
      </c>
      <c r="AC38" s="133" t="str">
        <f t="shared" ref="AC38:AC39" si="36">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40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17"/>
      <c r="B39" s="220"/>
      <c r="C39" s="220"/>
      <c r="D39" s="220"/>
      <c r="E39" s="223"/>
      <c r="F39" s="220"/>
      <c r="G39" s="226"/>
      <c r="H39" s="229"/>
      <c r="I39" s="232"/>
      <c r="J39" s="235"/>
      <c r="K39" s="232">
        <f ca="1">IF(NOT(ISERROR(MATCH(J39,_xlfn.ANCHORARRAY(E50),0))),I52&amp;"Por favor no seleccionar los criterios de impacto",J39)</f>
        <v>0</v>
      </c>
      <c r="L39" s="229"/>
      <c r="M39" s="232"/>
      <c r="N39" s="238"/>
      <c r="O39" s="125">
        <v>3</v>
      </c>
      <c r="P39" s="138"/>
      <c r="Q39" s="127" t="str">
        <f>IF(OR(R39="Preventivo",R39="Detectivo"),"Probabilidad",IF(R39="Correctivo","Impacto",""))</f>
        <v/>
      </c>
      <c r="R39" s="128"/>
      <c r="S39" s="128"/>
      <c r="T39" s="129" t="str">
        <f t="shared" si="34"/>
        <v/>
      </c>
      <c r="U39" s="128"/>
      <c r="V39" s="128"/>
      <c r="W39" s="128"/>
      <c r="X39" s="130" t="str">
        <f>IFERROR(IF(AND(Q38="Probabilidad",Q39="Probabilidad"),(Z38-(+Z38*T39)),IF(AND(Q38="Impacto",Q39="Probabilidad"),(Z37-(+Z37*T39)),IF(Q39="Impacto",Z38,""))),"")</f>
        <v/>
      </c>
      <c r="Y39" s="131" t="str">
        <f t="shared" si="2"/>
        <v/>
      </c>
      <c r="Z39" s="132" t="str">
        <f t="shared" si="35"/>
        <v/>
      </c>
      <c r="AA39" s="131" t="str">
        <f t="shared" si="4"/>
        <v/>
      </c>
      <c r="AB39" s="140" t="str">
        <f>IFERROR(IF(AND(Q38="Impacto",Q39="Impacto"),(AB38-(+AB38*T39)),IF(AND(Q38="Probabilidad",Q39="Impacto"),(AB37-(+AB37*T39)),IF(Q39="Probabilidad",AB38,""))),"")</f>
        <v/>
      </c>
      <c r="AC39" s="133" t="str">
        <f t="shared" si="36"/>
        <v/>
      </c>
      <c r="AD39" s="134"/>
      <c r="AE39" s="135"/>
      <c r="AF39" s="136"/>
      <c r="AG39" s="137"/>
      <c r="AH39" s="137"/>
      <c r="AI39" s="135"/>
      <c r="AJ39" s="40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17"/>
      <c r="B40" s="220"/>
      <c r="C40" s="220"/>
      <c r="D40" s="220"/>
      <c r="E40" s="223"/>
      <c r="F40" s="220"/>
      <c r="G40" s="226"/>
      <c r="H40" s="229"/>
      <c r="I40" s="232"/>
      <c r="J40" s="235"/>
      <c r="K40" s="232">
        <f ca="1">IF(NOT(ISERROR(MATCH(J40,_xlfn.ANCHORARRAY(E51),0))),I53&amp;"Por favor no seleccionar los criterios de impacto",J40)</f>
        <v>0</v>
      </c>
      <c r="L40" s="229"/>
      <c r="M40" s="232"/>
      <c r="N40" s="238"/>
      <c r="O40" s="125">
        <v>4</v>
      </c>
      <c r="P40" s="126"/>
      <c r="Q40" s="127" t="str">
        <f t="shared" ref="Q40:Q42" si="37">IF(OR(R40="Preventivo",R40="Detectivo"),"Probabilidad",IF(R40="Correctivo","Impacto",""))</f>
        <v/>
      </c>
      <c r="R40" s="128"/>
      <c r="S40" s="128"/>
      <c r="T40" s="129" t="str">
        <f t="shared" si="34"/>
        <v/>
      </c>
      <c r="U40" s="128"/>
      <c r="V40" s="128"/>
      <c r="W40" s="128"/>
      <c r="X40" s="130" t="str">
        <f t="shared" ref="X40:X42" si="38">IFERROR(IF(AND(Q39="Probabilidad",Q40="Probabilidad"),(Z39-(+Z39*T40)),IF(AND(Q39="Impacto",Q40="Probabilidad"),(Z38-(+Z38*T40)),IF(Q40="Impacto",Z39,""))),"")</f>
        <v/>
      </c>
      <c r="Y40" s="131" t="str">
        <f t="shared" si="2"/>
        <v/>
      </c>
      <c r="Z40" s="132" t="str">
        <f t="shared" si="35"/>
        <v/>
      </c>
      <c r="AA40" s="131" t="str">
        <f t="shared" si="4"/>
        <v/>
      </c>
      <c r="AB40" s="140" t="str">
        <f t="shared" ref="AB40:AB42" si="39">IFERROR(IF(AND(Q39="Impacto",Q40="Impacto"),(AB39-(+AB39*T40)),IF(AND(Q39="Probabilidad",Q40="Impacto"),(AB38-(+AB38*T40)),IF(Q40="Probabilidad",AB39,""))),"")</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40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5">
      <c r="A41" s="217"/>
      <c r="B41" s="220"/>
      <c r="C41" s="220"/>
      <c r="D41" s="220"/>
      <c r="E41" s="223"/>
      <c r="F41" s="220"/>
      <c r="G41" s="226"/>
      <c r="H41" s="229"/>
      <c r="I41" s="232"/>
      <c r="J41" s="235"/>
      <c r="K41" s="232">
        <f ca="1">IF(NOT(ISERROR(MATCH(J41,_xlfn.ANCHORARRAY(E52),0))),I54&amp;"Por favor no seleccionar los criterios de impacto",J41)</f>
        <v>0</v>
      </c>
      <c r="L41" s="229"/>
      <c r="M41" s="232"/>
      <c r="N41" s="238"/>
      <c r="O41" s="125">
        <v>5</v>
      </c>
      <c r="P41" s="126"/>
      <c r="Q41" s="127" t="str">
        <f t="shared" si="37"/>
        <v/>
      </c>
      <c r="R41" s="128"/>
      <c r="S41" s="128"/>
      <c r="T41" s="129" t="str">
        <f t="shared" si="34"/>
        <v/>
      </c>
      <c r="U41" s="128"/>
      <c r="V41" s="128"/>
      <c r="W41" s="128"/>
      <c r="X41" s="130" t="str">
        <f t="shared" si="38"/>
        <v/>
      </c>
      <c r="Y41" s="131" t="str">
        <f t="shared" si="2"/>
        <v/>
      </c>
      <c r="Z41" s="132" t="str">
        <f t="shared" si="35"/>
        <v/>
      </c>
      <c r="AA41" s="131" t="str">
        <f t="shared" si="4"/>
        <v/>
      </c>
      <c r="AB41" s="140" t="str">
        <f t="shared" si="39"/>
        <v/>
      </c>
      <c r="AC41" s="133" t="str">
        <f t="shared" ref="AC41:AC42" si="40">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40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5">
      <c r="A42" s="218"/>
      <c r="B42" s="221"/>
      <c r="C42" s="221"/>
      <c r="D42" s="221"/>
      <c r="E42" s="224"/>
      <c r="F42" s="221"/>
      <c r="G42" s="227"/>
      <c r="H42" s="230"/>
      <c r="I42" s="233"/>
      <c r="J42" s="236"/>
      <c r="K42" s="233">
        <f ca="1">IF(NOT(ISERROR(MATCH(J42,_xlfn.ANCHORARRAY(E53),0))),I55&amp;"Por favor no seleccionar los criterios de impacto",J42)</f>
        <v>0</v>
      </c>
      <c r="L42" s="230"/>
      <c r="M42" s="233"/>
      <c r="N42" s="239"/>
      <c r="O42" s="125">
        <v>6</v>
      </c>
      <c r="P42" s="126"/>
      <c r="Q42" s="127" t="str">
        <f t="shared" si="37"/>
        <v/>
      </c>
      <c r="R42" s="128"/>
      <c r="S42" s="128"/>
      <c r="T42" s="129" t="str">
        <f t="shared" si="34"/>
        <v/>
      </c>
      <c r="U42" s="128"/>
      <c r="V42" s="128"/>
      <c r="W42" s="128"/>
      <c r="X42" s="130" t="str">
        <f t="shared" si="38"/>
        <v/>
      </c>
      <c r="Y42" s="131" t="str">
        <f t="shared" si="2"/>
        <v/>
      </c>
      <c r="Z42" s="132" t="str">
        <f t="shared" si="35"/>
        <v/>
      </c>
      <c r="AA42" s="131" t="str">
        <f t="shared" si="4"/>
        <v/>
      </c>
      <c r="AB42" s="140" t="str">
        <f t="shared" si="39"/>
        <v/>
      </c>
      <c r="AC42" s="133" t="str">
        <f t="shared" si="40"/>
        <v/>
      </c>
      <c r="AD42" s="134"/>
      <c r="AE42" s="135"/>
      <c r="AF42" s="136"/>
      <c r="AG42" s="137"/>
      <c r="AH42" s="137"/>
      <c r="AI42" s="135"/>
      <c r="AJ42" s="40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5">
      <c r="A43" s="216">
        <v>9</v>
      </c>
      <c r="B43" s="219"/>
      <c r="C43" s="219"/>
      <c r="D43" s="219"/>
      <c r="E43" s="222"/>
      <c r="F43" s="219"/>
      <c r="G43" s="225"/>
      <c r="H43" s="228" t="str">
        <f>IF(G43&lt;=0,"",IF(G43&lt;=2,"Muy Baja",IF(G43&lt;=24,"Baja",IF(G43&lt;=500,"Media",IF(G43&lt;=5000,"Alta","Muy Alta")))))</f>
        <v/>
      </c>
      <c r="I43" s="231" t="str">
        <f>IF(H43="","",IF(H43="Muy Baja",0.2,IF(H43="Baja",0.4,IF(H43="Media",0.6,IF(H43="Alta",0.8,IF(H43="Muy Alta",1,))))))</f>
        <v/>
      </c>
      <c r="J43" s="234"/>
      <c r="K43" s="231">
        <f ca="1">IF(NOT(ISERROR(MATCH(J43,'Tabla Impacto'!$B$221:$B$223,0))),'Tabla Impacto'!$F$223&amp;"Por favor no seleccionar los criterios de impacto(Afectación Económica o presupuestal y Pérdida Reputacional)",J43)</f>
        <v>0</v>
      </c>
      <c r="L43" s="228" t="str">
        <f ca="1">IF(OR(K43='Tabla Impacto'!$C$11,K43='Tabla Impacto'!$D$11),"Leve",IF(OR(K43='Tabla Impacto'!$C$12,K43='Tabla Impacto'!$D$12),"Menor",IF(OR(K43='Tabla Impacto'!$C$13,K43='Tabla Impacto'!$D$13),"Moderado",IF(OR(K43='Tabla Impacto'!$C$14,K43='Tabla Impacto'!$D$14),"Mayor",IF(OR(K43='Tabla Impacto'!$C$15,K43='Tabla Impacto'!$D$15),"Catastrófico","")))))</f>
        <v/>
      </c>
      <c r="M43" s="231" t="str">
        <f ca="1">IF(L43="","",IF(L43="Leve",0.2,IF(L43="Menor",0.4,IF(L43="Moderado",0.6,IF(L43="Mayor",0.8,IF(L43="Catastrófico",1,))))))</f>
        <v/>
      </c>
      <c r="N43" s="237" t="str">
        <f ca="1">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25">
        <v>1</v>
      </c>
      <c r="P43" s="126"/>
      <c r="Q43" s="127" t="str">
        <f>IF(OR(R43="Preventivo",R43="Detectivo"),"Probabilidad",IF(R43="Correctivo","Impacto",""))</f>
        <v/>
      </c>
      <c r="R43" s="128"/>
      <c r="S43" s="128"/>
      <c r="T43" s="129" t="str">
        <f>IF(AND(R43="Preventivo",S43="Automático"),"50%",IF(AND(R43="Preventivo",S43="Manual"),"40%",IF(AND(R43="Detectivo",S43="Automático"),"40%",IF(AND(R43="Detectivo",S43="Manual"),"30%",IF(AND(R43="Correctivo",S43="Automático"),"35%",IF(AND(R43="Correctivo",S43="Manual"),"25%",""))))))</f>
        <v/>
      </c>
      <c r="U43" s="128"/>
      <c r="V43" s="128"/>
      <c r="W43" s="128"/>
      <c r="X43" s="130" t="str">
        <f>IFERROR(IF(Q43="Probabilidad",(I43-(+I43*T43)),IF(Q43="Impacto",I43,"")),"")</f>
        <v/>
      </c>
      <c r="Y43" s="131" t="str">
        <f>IFERROR(IF(X43="","",IF(X43&lt;=0.2,"Muy Baja",IF(X43&lt;=0.4,"Baja",IF(X43&lt;=0.6,"Media",IF(X43&lt;=0.8,"Alta","Muy Alta"))))),"")</f>
        <v/>
      </c>
      <c r="Z43" s="132" t="str">
        <f>+X43</f>
        <v/>
      </c>
      <c r="AA43" s="131" t="str">
        <f>IFERROR(IF(AB43="","",IF(AB43&lt;=0.2,"Leve",IF(AB43&lt;=0.4,"Menor",IF(AB43&lt;=0.6,"Moderado",IF(AB43&lt;=0.8,"Mayor","Catastrófico"))))),"")</f>
        <v/>
      </c>
      <c r="AB43" s="140" t="str">
        <f>IFERROR(IF(Q43="Impacto",(M43-(+M43*T43)),IF(Q43="Probabilidad",M43,"")),"")</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40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5">
      <c r="A44" s="217"/>
      <c r="B44" s="220"/>
      <c r="C44" s="220"/>
      <c r="D44" s="220"/>
      <c r="E44" s="223"/>
      <c r="F44" s="220"/>
      <c r="G44" s="226"/>
      <c r="H44" s="229"/>
      <c r="I44" s="232"/>
      <c r="J44" s="235"/>
      <c r="K44" s="232">
        <f ca="1">IF(NOT(ISERROR(MATCH(J44,_xlfn.ANCHORARRAY(E55),0))),I57&amp;"Por favor no seleccionar los criterios de impacto",J44)</f>
        <v>0</v>
      </c>
      <c r="L44" s="229"/>
      <c r="M44" s="232"/>
      <c r="N44" s="238"/>
      <c r="O44" s="125">
        <v>2</v>
      </c>
      <c r="P44" s="126"/>
      <c r="Q44" s="127" t="str">
        <f>IF(OR(R44="Preventivo",R44="Detectivo"),"Probabilidad",IF(R44="Correctivo","Impacto",""))</f>
        <v/>
      </c>
      <c r="R44" s="128"/>
      <c r="S44" s="128"/>
      <c r="T44" s="129" t="str">
        <f t="shared" ref="T44:T48" si="41">IF(AND(R44="Preventivo",S44="Automático"),"50%",IF(AND(R44="Preventivo",S44="Manual"),"40%",IF(AND(R44="Detectivo",S44="Automático"),"40%",IF(AND(R44="Detectivo",S44="Manual"),"30%",IF(AND(R44="Correctivo",S44="Automático"),"35%",IF(AND(R44="Correctivo",S44="Manual"),"25%",""))))))</f>
        <v/>
      </c>
      <c r="U44" s="128"/>
      <c r="V44" s="128"/>
      <c r="W44" s="128"/>
      <c r="X44" s="130" t="str">
        <f>IFERROR(IF(AND(Q43="Probabilidad",Q44="Probabilidad"),(Z43-(+Z43*T44)),IF(Q44="Probabilidad",(I43-(+I43*T44)),IF(Q44="Impacto",Z43,""))),"")</f>
        <v/>
      </c>
      <c r="Y44" s="131" t="str">
        <f t="shared" si="2"/>
        <v/>
      </c>
      <c r="Z44" s="132" t="str">
        <f t="shared" ref="Z44:Z48" si="42">+X44</f>
        <v/>
      </c>
      <c r="AA44" s="131" t="str">
        <f t="shared" si="4"/>
        <v/>
      </c>
      <c r="AB44" s="140" t="str">
        <f>IFERROR(IF(AND(Q43="Impacto",Q44="Impacto"),(AB43-(+AB43*T44)),IF(Q44="Impacto",(M43-(+M43*T44)),IF(Q44="Probabilidad",AB43,""))),"")</f>
        <v/>
      </c>
      <c r="AC44" s="133" t="str">
        <f t="shared" ref="AC44:AC45" si="43">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40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5">
      <c r="A45" s="217"/>
      <c r="B45" s="220"/>
      <c r="C45" s="220"/>
      <c r="D45" s="220"/>
      <c r="E45" s="223"/>
      <c r="F45" s="220"/>
      <c r="G45" s="226"/>
      <c r="H45" s="229"/>
      <c r="I45" s="232"/>
      <c r="J45" s="235"/>
      <c r="K45" s="232">
        <f ca="1">IF(NOT(ISERROR(MATCH(J45,_xlfn.ANCHORARRAY(E56),0))),I58&amp;"Por favor no seleccionar los criterios de impacto",J45)</f>
        <v>0</v>
      </c>
      <c r="L45" s="229"/>
      <c r="M45" s="232"/>
      <c r="N45" s="238"/>
      <c r="O45" s="125">
        <v>3</v>
      </c>
      <c r="P45" s="138"/>
      <c r="Q45" s="127" t="str">
        <f>IF(OR(R45="Preventivo",R45="Detectivo"),"Probabilidad",IF(R45="Correctivo","Impacto",""))</f>
        <v/>
      </c>
      <c r="R45" s="128"/>
      <c r="S45" s="128"/>
      <c r="T45" s="129" t="str">
        <f t="shared" si="41"/>
        <v/>
      </c>
      <c r="U45" s="128"/>
      <c r="V45" s="128"/>
      <c r="W45" s="128"/>
      <c r="X45" s="130" t="str">
        <f>IFERROR(IF(AND(Q44="Probabilidad",Q45="Probabilidad"),(Z44-(+Z44*T45)),IF(AND(Q44="Impacto",Q45="Probabilidad"),(Z43-(+Z43*T45)),IF(Q45="Impacto",Z44,""))),"")</f>
        <v/>
      </c>
      <c r="Y45" s="131" t="str">
        <f t="shared" si="2"/>
        <v/>
      </c>
      <c r="Z45" s="132" t="str">
        <f t="shared" si="42"/>
        <v/>
      </c>
      <c r="AA45" s="131" t="str">
        <f t="shared" si="4"/>
        <v/>
      </c>
      <c r="AB45" s="140" t="str">
        <f>IFERROR(IF(AND(Q44="Impacto",Q45="Impacto"),(AB44-(+AB44*T45)),IF(AND(Q44="Probabilidad",Q45="Impacto"),(AB43-(+AB43*T45)),IF(Q45="Probabilidad",AB44,""))),"")</f>
        <v/>
      </c>
      <c r="AC45" s="133" t="str">
        <f t="shared" si="43"/>
        <v/>
      </c>
      <c r="AD45" s="134"/>
      <c r="AE45" s="135"/>
      <c r="AF45" s="136"/>
      <c r="AG45" s="137"/>
      <c r="AH45" s="137"/>
      <c r="AI45" s="135"/>
      <c r="AJ45" s="40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5">
      <c r="A46" s="217"/>
      <c r="B46" s="220"/>
      <c r="C46" s="220"/>
      <c r="D46" s="220"/>
      <c r="E46" s="223"/>
      <c r="F46" s="220"/>
      <c r="G46" s="226"/>
      <c r="H46" s="229"/>
      <c r="I46" s="232"/>
      <c r="J46" s="235"/>
      <c r="K46" s="232">
        <f ca="1">IF(NOT(ISERROR(MATCH(J46,_xlfn.ANCHORARRAY(E57),0))),I59&amp;"Por favor no seleccionar los criterios de impacto",J46)</f>
        <v>0</v>
      </c>
      <c r="L46" s="229"/>
      <c r="M46" s="232"/>
      <c r="N46" s="238"/>
      <c r="O46" s="125">
        <v>4</v>
      </c>
      <c r="P46" s="126"/>
      <c r="Q46" s="127" t="str">
        <f t="shared" ref="Q46:Q48" si="44">IF(OR(R46="Preventivo",R46="Detectivo"),"Probabilidad",IF(R46="Correctivo","Impacto",""))</f>
        <v/>
      </c>
      <c r="R46" s="128"/>
      <c r="S46" s="128"/>
      <c r="T46" s="129" t="str">
        <f t="shared" si="41"/>
        <v/>
      </c>
      <c r="U46" s="128"/>
      <c r="V46" s="128"/>
      <c r="W46" s="128"/>
      <c r="X46" s="130" t="str">
        <f t="shared" ref="X46:X48" si="45">IFERROR(IF(AND(Q45="Probabilidad",Q46="Probabilidad"),(Z45-(+Z45*T46)),IF(AND(Q45="Impacto",Q46="Probabilidad"),(Z44-(+Z44*T46)),IF(Q46="Impacto",Z45,""))),"")</f>
        <v/>
      </c>
      <c r="Y46" s="131" t="str">
        <f t="shared" si="2"/>
        <v/>
      </c>
      <c r="Z46" s="132" t="str">
        <f t="shared" si="42"/>
        <v/>
      </c>
      <c r="AA46" s="131" t="str">
        <f t="shared" si="4"/>
        <v/>
      </c>
      <c r="AB46" s="140" t="str">
        <f t="shared" ref="AB46:AB48" si="46">IFERROR(IF(AND(Q45="Impacto",Q46="Impacto"),(AB45-(+AB45*T46)),IF(AND(Q45="Probabilidad",Q46="Impacto"),(AB44-(+AB44*T46)),IF(Q46="Probabilidad",AB45,""))),"")</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40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5">
      <c r="A47" s="217"/>
      <c r="B47" s="220"/>
      <c r="C47" s="220"/>
      <c r="D47" s="220"/>
      <c r="E47" s="223"/>
      <c r="F47" s="220"/>
      <c r="G47" s="226"/>
      <c r="H47" s="229"/>
      <c r="I47" s="232"/>
      <c r="J47" s="235"/>
      <c r="K47" s="232">
        <f ca="1">IF(NOT(ISERROR(MATCH(J47,_xlfn.ANCHORARRAY(E58),0))),I60&amp;"Por favor no seleccionar los criterios de impacto",J47)</f>
        <v>0</v>
      </c>
      <c r="L47" s="229"/>
      <c r="M47" s="232"/>
      <c r="N47" s="238"/>
      <c r="O47" s="125">
        <v>5</v>
      </c>
      <c r="P47" s="126"/>
      <c r="Q47" s="127" t="str">
        <f t="shared" si="44"/>
        <v/>
      </c>
      <c r="R47" s="128"/>
      <c r="S47" s="128"/>
      <c r="T47" s="129" t="str">
        <f t="shared" si="41"/>
        <v/>
      </c>
      <c r="U47" s="128"/>
      <c r="V47" s="128"/>
      <c r="W47" s="128"/>
      <c r="X47" s="130" t="str">
        <f t="shared" si="45"/>
        <v/>
      </c>
      <c r="Y47" s="131" t="str">
        <f t="shared" si="2"/>
        <v/>
      </c>
      <c r="Z47" s="132" t="str">
        <f t="shared" si="42"/>
        <v/>
      </c>
      <c r="AA47" s="131" t="str">
        <f t="shared" si="4"/>
        <v/>
      </c>
      <c r="AB47" s="140" t="str">
        <f t="shared" si="46"/>
        <v/>
      </c>
      <c r="AC47" s="133" t="str">
        <f t="shared" ref="AC47:AC48" si="47">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40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5">
      <c r="A48" s="218"/>
      <c r="B48" s="221"/>
      <c r="C48" s="221"/>
      <c r="D48" s="221"/>
      <c r="E48" s="224"/>
      <c r="F48" s="221"/>
      <c r="G48" s="227"/>
      <c r="H48" s="230"/>
      <c r="I48" s="233"/>
      <c r="J48" s="236"/>
      <c r="K48" s="233">
        <f ca="1">IF(NOT(ISERROR(MATCH(J48,_xlfn.ANCHORARRAY(E59),0))),I61&amp;"Por favor no seleccionar los criterios de impacto",J48)</f>
        <v>0</v>
      </c>
      <c r="L48" s="230"/>
      <c r="M48" s="233"/>
      <c r="N48" s="239"/>
      <c r="O48" s="125">
        <v>6</v>
      </c>
      <c r="P48" s="126"/>
      <c r="Q48" s="127" t="str">
        <f t="shared" si="44"/>
        <v/>
      </c>
      <c r="R48" s="128"/>
      <c r="S48" s="128"/>
      <c r="T48" s="129" t="str">
        <f t="shared" si="41"/>
        <v/>
      </c>
      <c r="U48" s="128"/>
      <c r="V48" s="128"/>
      <c r="W48" s="128"/>
      <c r="X48" s="130" t="str">
        <f t="shared" si="45"/>
        <v/>
      </c>
      <c r="Y48" s="131" t="str">
        <f t="shared" si="2"/>
        <v/>
      </c>
      <c r="Z48" s="132" t="str">
        <f t="shared" si="42"/>
        <v/>
      </c>
      <c r="AA48" s="131" t="str">
        <f t="shared" si="4"/>
        <v/>
      </c>
      <c r="AB48" s="140" t="str">
        <f t="shared" si="46"/>
        <v/>
      </c>
      <c r="AC48" s="133" t="str">
        <f t="shared" si="47"/>
        <v/>
      </c>
      <c r="AD48" s="134"/>
      <c r="AE48" s="135"/>
      <c r="AF48" s="136"/>
      <c r="AG48" s="137"/>
      <c r="AH48" s="137"/>
      <c r="AI48" s="135"/>
      <c r="AJ48" s="40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5">
      <c r="A49" s="216">
        <v>10</v>
      </c>
      <c r="B49" s="219"/>
      <c r="C49" s="219"/>
      <c r="D49" s="219"/>
      <c r="E49" s="222"/>
      <c r="F49" s="219"/>
      <c r="G49" s="225"/>
      <c r="H49" s="228" t="str">
        <f>IF(G49&lt;=0,"",IF(G49&lt;=2,"Muy Baja",IF(G49&lt;=24,"Baja",IF(G49&lt;=500,"Media",IF(G49&lt;=5000,"Alta","Muy Alta")))))</f>
        <v/>
      </c>
      <c r="I49" s="231" t="str">
        <f>IF(H49="","",IF(H49="Muy Baja",0.2,IF(H49="Baja",0.4,IF(H49="Media",0.6,IF(H49="Alta",0.8,IF(H49="Muy Alta",1,))))))</f>
        <v/>
      </c>
      <c r="J49" s="234"/>
      <c r="K49" s="231">
        <f ca="1">IF(NOT(ISERROR(MATCH(J49,'Tabla Impacto'!$B$221:$B$223,0))),'Tabla Impacto'!$F$223&amp;"Por favor no seleccionar los criterios de impacto(Afectación Económica o presupuestal y Pérdida Reputacional)",J49)</f>
        <v>0</v>
      </c>
      <c r="L49" s="228" t="str">
        <f ca="1">IF(OR(K49='Tabla Impacto'!$C$11,K49='Tabla Impacto'!$D$11),"Leve",IF(OR(K49='Tabla Impacto'!$C$12,K49='Tabla Impacto'!$D$12),"Menor",IF(OR(K49='Tabla Impacto'!$C$13,K49='Tabla Impacto'!$D$13),"Moderado",IF(OR(K49='Tabla Impacto'!$C$14,K49='Tabla Impacto'!$D$14),"Mayor",IF(OR(K49='Tabla Impacto'!$C$15,K49='Tabla Impacto'!$D$15),"Catastrófico","")))))</f>
        <v/>
      </c>
      <c r="M49" s="231" t="str">
        <f ca="1">IF(L49="","",IF(L49="Leve",0.2,IF(L49="Menor",0.4,IF(L49="Moderado",0.6,IF(L49="Mayor",0.8,IF(L49="Catastrófico",1,))))))</f>
        <v/>
      </c>
      <c r="N49" s="237" t="str">
        <f ca="1">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25">
        <v>1</v>
      </c>
      <c r="P49" s="126"/>
      <c r="Q49" s="127" t="str">
        <f>IF(OR(R49="Preventivo",R49="Detectivo"),"Probabilidad",IF(R49="Correctivo","Impacto",""))</f>
        <v/>
      </c>
      <c r="R49" s="128"/>
      <c r="S49" s="128"/>
      <c r="T49" s="129" t="str">
        <f>IF(AND(R49="Preventivo",S49="Automático"),"50%",IF(AND(R49="Preventivo",S49="Manual"),"40%",IF(AND(R49="Detectivo",S49="Automático"),"40%",IF(AND(R49="Detectivo",S49="Manual"),"30%",IF(AND(R49="Correctivo",S49="Automático"),"35%",IF(AND(R49="Correctivo",S49="Manual"),"25%",""))))))</f>
        <v/>
      </c>
      <c r="U49" s="128"/>
      <c r="V49" s="128"/>
      <c r="W49" s="128"/>
      <c r="X49" s="130" t="str">
        <f>IFERROR(IF(Q49="Probabilidad",(I49-(+I49*T49)),IF(Q49="Impacto",I49,"")),"")</f>
        <v/>
      </c>
      <c r="Y49" s="131" t="str">
        <f>IFERROR(IF(X49="","",IF(X49&lt;=0.2,"Muy Baja",IF(X49&lt;=0.4,"Baja",IF(X49&lt;=0.6,"Media",IF(X49&lt;=0.8,"Alta","Muy Alta"))))),"")</f>
        <v/>
      </c>
      <c r="Z49" s="132" t="str">
        <f>+X49</f>
        <v/>
      </c>
      <c r="AA49" s="131" t="str">
        <f>IFERROR(IF(AB49="","",IF(AB49&lt;=0.2,"Leve",IF(AB49&lt;=0.4,"Menor",IF(AB49&lt;=0.6,"Moderado",IF(AB49&lt;=0.8,"Mayor","Catastrófico"))))),"")</f>
        <v/>
      </c>
      <c r="AB49" s="140" t="str">
        <f>IFERROR(IF(Q49="Impacto",(M49-(+M49*T49)),IF(Q49="Probabilidad",M49,"")),"")</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40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5">
      <c r="A50" s="217"/>
      <c r="B50" s="220"/>
      <c r="C50" s="220"/>
      <c r="D50" s="220"/>
      <c r="E50" s="223"/>
      <c r="F50" s="220"/>
      <c r="G50" s="226"/>
      <c r="H50" s="229"/>
      <c r="I50" s="232"/>
      <c r="J50" s="235"/>
      <c r="K50" s="232">
        <f ca="1">IF(NOT(ISERROR(MATCH(J50,_xlfn.ANCHORARRAY(E61),0))),I63&amp;"Por favor no seleccionar los criterios de impacto",J50)</f>
        <v>0</v>
      </c>
      <c r="L50" s="229"/>
      <c r="M50" s="232"/>
      <c r="N50" s="238"/>
      <c r="O50" s="125">
        <v>2</v>
      </c>
      <c r="P50" s="126"/>
      <c r="Q50" s="127" t="str">
        <f>IF(OR(R50="Preventivo",R50="Detectivo"),"Probabilidad",IF(R50="Correctivo","Impacto",""))</f>
        <v/>
      </c>
      <c r="R50" s="128"/>
      <c r="S50" s="128"/>
      <c r="T50" s="129" t="str">
        <f t="shared" ref="T50:T54" si="48">IF(AND(R50="Preventivo",S50="Automático"),"50%",IF(AND(R50="Preventivo",S50="Manual"),"40%",IF(AND(R50="Detectivo",S50="Automático"),"40%",IF(AND(R50="Detectivo",S50="Manual"),"30%",IF(AND(R50="Correctivo",S50="Automático"),"35%",IF(AND(R50="Correctivo",S50="Manual"),"25%",""))))))</f>
        <v/>
      </c>
      <c r="U50" s="128"/>
      <c r="V50" s="128"/>
      <c r="W50" s="128"/>
      <c r="X50" s="130" t="str">
        <f>IFERROR(IF(AND(Q49="Probabilidad",Q50="Probabilidad"),(Z49-(+Z49*T50)),IF(Q50="Probabilidad",(I49-(+I49*T50)),IF(Q50="Impacto",Z49,""))),"")</f>
        <v/>
      </c>
      <c r="Y50" s="131" t="str">
        <f t="shared" si="2"/>
        <v/>
      </c>
      <c r="Z50" s="132" t="str">
        <f t="shared" ref="Z50:Z54" si="49">+X50</f>
        <v/>
      </c>
      <c r="AA50" s="131" t="str">
        <f t="shared" si="4"/>
        <v/>
      </c>
      <c r="AB50" s="140" t="str">
        <f>IFERROR(IF(AND(Q49="Impacto",Q50="Impacto"),(AB49-(+AB49*T50)),IF(Q50="Impacto",(M49-(+M49*T50)),IF(Q50="Probabilidad",AB49,""))),"")</f>
        <v/>
      </c>
      <c r="AC50" s="133" t="str">
        <f t="shared" ref="AC50:AC51" si="50">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404"/>
    </row>
    <row r="51" spans="1:68" ht="35.25" customHeight="1" x14ac:dyDescent="0.35">
      <c r="A51" s="217"/>
      <c r="B51" s="220"/>
      <c r="C51" s="220"/>
      <c r="D51" s="220"/>
      <c r="E51" s="223"/>
      <c r="F51" s="220"/>
      <c r="G51" s="226"/>
      <c r="H51" s="229"/>
      <c r="I51" s="232"/>
      <c r="J51" s="235"/>
      <c r="K51" s="232">
        <f ca="1">IF(NOT(ISERROR(MATCH(J51,_xlfn.ANCHORARRAY(E62),0))),I64&amp;"Por favor no seleccionar los criterios de impacto",J51)</f>
        <v>0</v>
      </c>
      <c r="L51" s="229"/>
      <c r="M51" s="232"/>
      <c r="N51" s="238"/>
      <c r="O51" s="125">
        <v>3</v>
      </c>
      <c r="P51" s="138"/>
      <c r="Q51" s="127" t="str">
        <f>IF(OR(R51="Preventivo",R51="Detectivo"),"Probabilidad",IF(R51="Correctivo","Impacto",""))</f>
        <v/>
      </c>
      <c r="R51" s="128"/>
      <c r="S51" s="128"/>
      <c r="T51" s="129" t="str">
        <f t="shared" si="48"/>
        <v/>
      </c>
      <c r="U51" s="128"/>
      <c r="V51" s="128"/>
      <c r="W51" s="128"/>
      <c r="X51" s="130" t="str">
        <f>IFERROR(IF(AND(Q50="Probabilidad",Q51="Probabilidad"),(Z50-(+Z50*T51)),IF(AND(Q50="Impacto",Q51="Probabilidad"),(Z49-(+Z49*T51)),IF(Q51="Impacto",Z50,""))),"")</f>
        <v/>
      </c>
      <c r="Y51" s="131" t="str">
        <f t="shared" si="2"/>
        <v/>
      </c>
      <c r="Z51" s="132" t="str">
        <f t="shared" si="49"/>
        <v/>
      </c>
      <c r="AA51" s="131" t="str">
        <f t="shared" si="4"/>
        <v/>
      </c>
      <c r="AB51" s="140" t="str">
        <f>IFERROR(IF(AND(Q50="Impacto",Q51="Impacto"),(AB50-(+AB50*T51)),IF(AND(Q50="Probabilidad",Q51="Impacto"),(AB49-(+AB49*T51)),IF(Q51="Probabilidad",AB50,""))),"")</f>
        <v/>
      </c>
      <c r="AC51" s="133" t="str">
        <f t="shared" si="50"/>
        <v/>
      </c>
      <c r="AD51" s="134"/>
      <c r="AE51" s="135"/>
      <c r="AF51" s="136"/>
      <c r="AG51" s="137"/>
      <c r="AH51" s="137"/>
      <c r="AI51" s="135"/>
      <c r="AJ51" s="404"/>
    </row>
    <row r="52" spans="1:68" ht="35.25" customHeight="1" x14ac:dyDescent="0.35">
      <c r="A52" s="217"/>
      <c r="B52" s="220"/>
      <c r="C52" s="220"/>
      <c r="D52" s="220"/>
      <c r="E52" s="223"/>
      <c r="F52" s="220"/>
      <c r="G52" s="226"/>
      <c r="H52" s="229"/>
      <c r="I52" s="232"/>
      <c r="J52" s="235"/>
      <c r="K52" s="232">
        <f ca="1">IF(NOT(ISERROR(MATCH(J52,_xlfn.ANCHORARRAY(E63),0))),I65&amp;"Por favor no seleccionar los criterios de impacto",J52)</f>
        <v>0</v>
      </c>
      <c r="L52" s="229"/>
      <c r="M52" s="232"/>
      <c r="N52" s="238"/>
      <c r="O52" s="125">
        <v>4</v>
      </c>
      <c r="P52" s="126"/>
      <c r="Q52" s="127" t="str">
        <f t="shared" ref="Q52:Q54" si="51">IF(OR(R52="Preventivo",R52="Detectivo"),"Probabilidad",IF(R52="Correctivo","Impacto",""))</f>
        <v/>
      </c>
      <c r="R52" s="128"/>
      <c r="S52" s="128"/>
      <c r="T52" s="129" t="str">
        <f t="shared" si="48"/>
        <v/>
      </c>
      <c r="U52" s="128"/>
      <c r="V52" s="128"/>
      <c r="W52" s="128"/>
      <c r="X52" s="130" t="str">
        <f t="shared" ref="X52:X54" si="52">IFERROR(IF(AND(Q51="Probabilidad",Q52="Probabilidad"),(Z51-(+Z51*T52)),IF(AND(Q51="Impacto",Q52="Probabilidad"),(Z50-(+Z50*T52)),IF(Q52="Impacto",Z51,""))),"")</f>
        <v/>
      </c>
      <c r="Y52" s="131" t="str">
        <f t="shared" si="2"/>
        <v/>
      </c>
      <c r="Z52" s="132" t="str">
        <f t="shared" si="49"/>
        <v/>
      </c>
      <c r="AA52" s="131" t="str">
        <f t="shared" si="4"/>
        <v/>
      </c>
      <c r="AB52" s="140" t="str">
        <f t="shared" ref="AB52:AB54" si="53">IFERROR(IF(AND(Q51="Impacto",Q52="Impacto"),(AB51-(+AB51*T52)),IF(AND(Q51="Probabilidad",Q52="Impacto"),(AB50-(+AB50*T52)),IF(Q52="Probabilidad",AB51,""))),"")</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404"/>
    </row>
    <row r="53" spans="1:68" ht="35.25" customHeight="1" x14ac:dyDescent="0.35">
      <c r="A53" s="217"/>
      <c r="B53" s="220"/>
      <c r="C53" s="220"/>
      <c r="D53" s="220"/>
      <c r="E53" s="223"/>
      <c r="F53" s="220"/>
      <c r="G53" s="226"/>
      <c r="H53" s="229"/>
      <c r="I53" s="232"/>
      <c r="J53" s="235"/>
      <c r="K53" s="232">
        <f ca="1">IF(NOT(ISERROR(MATCH(J53,_xlfn.ANCHORARRAY(E64),0))),I66&amp;"Por favor no seleccionar los criterios de impacto",J53)</f>
        <v>0</v>
      </c>
      <c r="L53" s="229"/>
      <c r="M53" s="232"/>
      <c r="N53" s="238"/>
      <c r="O53" s="125">
        <v>5</v>
      </c>
      <c r="P53" s="126"/>
      <c r="Q53" s="127" t="str">
        <f t="shared" si="51"/>
        <v/>
      </c>
      <c r="R53" s="128"/>
      <c r="S53" s="128"/>
      <c r="T53" s="129" t="str">
        <f t="shared" si="48"/>
        <v/>
      </c>
      <c r="U53" s="128"/>
      <c r="V53" s="128"/>
      <c r="W53" s="128"/>
      <c r="X53" s="130" t="str">
        <f t="shared" si="52"/>
        <v/>
      </c>
      <c r="Y53" s="131" t="str">
        <f t="shared" si="2"/>
        <v/>
      </c>
      <c r="Z53" s="132" t="str">
        <f t="shared" si="49"/>
        <v/>
      </c>
      <c r="AA53" s="131" t="str">
        <f t="shared" si="4"/>
        <v/>
      </c>
      <c r="AB53" s="140" t="str">
        <f t="shared" si="53"/>
        <v/>
      </c>
      <c r="AC53" s="133" t="str">
        <f t="shared" ref="AC53:AC54" si="54">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404"/>
    </row>
    <row r="54" spans="1:68" ht="35.25" customHeight="1" x14ac:dyDescent="0.35">
      <c r="A54" s="218"/>
      <c r="B54" s="221"/>
      <c r="C54" s="221"/>
      <c r="D54" s="221"/>
      <c r="E54" s="224"/>
      <c r="F54" s="221"/>
      <c r="G54" s="227"/>
      <c r="H54" s="230"/>
      <c r="I54" s="233"/>
      <c r="J54" s="236"/>
      <c r="K54" s="233">
        <f ca="1">IF(NOT(ISERROR(MATCH(J54,_xlfn.ANCHORARRAY(E65),0))),I67&amp;"Por favor no seleccionar los criterios de impacto",J54)</f>
        <v>0</v>
      </c>
      <c r="L54" s="230"/>
      <c r="M54" s="233"/>
      <c r="N54" s="239"/>
      <c r="O54" s="125">
        <v>6</v>
      </c>
      <c r="P54" s="126"/>
      <c r="Q54" s="127" t="str">
        <f t="shared" si="51"/>
        <v/>
      </c>
      <c r="R54" s="128"/>
      <c r="S54" s="128"/>
      <c r="T54" s="129" t="str">
        <f t="shared" si="48"/>
        <v/>
      </c>
      <c r="U54" s="128"/>
      <c r="V54" s="128"/>
      <c r="W54" s="128"/>
      <c r="X54" s="130" t="str">
        <f t="shared" si="52"/>
        <v/>
      </c>
      <c r="Y54" s="131" t="str">
        <f t="shared" si="2"/>
        <v/>
      </c>
      <c r="Z54" s="132" t="str">
        <f t="shared" si="49"/>
        <v/>
      </c>
      <c r="AA54" s="131" t="str">
        <f t="shared" si="4"/>
        <v/>
      </c>
      <c r="AB54" s="140" t="str">
        <f t="shared" si="53"/>
        <v/>
      </c>
      <c r="AC54" s="133" t="str">
        <f t="shared" si="54"/>
        <v/>
      </c>
      <c r="AD54" s="134"/>
      <c r="AE54" s="135"/>
      <c r="AF54" s="136"/>
      <c r="AG54" s="137"/>
      <c r="AH54" s="137"/>
      <c r="AI54" s="135"/>
      <c r="AJ54" s="404"/>
    </row>
    <row r="55" spans="1:68" ht="49.5" customHeight="1" x14ac:dyDescent="0.35">
      <c r="A55" s="6"/>
      <c r="B55" s="249" t="s">
        <v>131</v>
      </c>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1"/>
    </row>
    <row r="57" spans="1:68" x14ac:dyDescent="0.35">
      <c r="A57" s="1"/>
      <c r="B57" s="24" t="s">
        <v>143</v>
      </c>
      <c r="C57" s="1"/>
      <c r="D57" s="1"/>
      <c r="F57" s="1"/>
    </row>
  </sheetData>
  <dataConsolidate/>
  <mergeCells count="143">
    <mergeCell ref="A1:AJ2"/>
    <mergeCell ref="A7:G7"/>
    <mergeCell ref="H7:N7"/>
    <mergeCell ref="O7:W7"/>
    <mergeCell ref="X7:AD7"/>
    <mergeCell ref="AE7:AJ7"/>
    <mergeCell ref="B55:AJ55"/>
    <mergeCell ref="M43:M48"/>
    <mergeCell ref="N43:N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J43:J48"/>
    <mergeCell ref="K43:K48"/>
    <mergeCell ref="L43:L48"/>
    <mergeCell ref="A43:A48"/>
    <mergeCell ref="B43:B48"/>
    <mergeCell ref="C43:C48"/>
    <mergeCell ref="D43:D48"/>
    <mergeCell ref="E43:E48"/>
    <mergeCell ref="F43:F48"/>
    <mergeCell ref="G43:G48"/>
    <mergeCell ref="H43:H48"/>
    <mergeCell ref="I43:I48"/>
    <mergeCell ref="M31:M36"/>
    <mergeCell ref="N31:N36"/>
    <mergeCell ref="F37:F42"/>
    <mergeCell ref="G37:G42"/>
    <mergeCell ref="H37:H42"/>
    <mergeCell ref="I37:I42"/>
    <mergeCell ref="J37:J42"/>
    <mergeCell ref="F31:F36"/>
    <mergeCell ref="G31:G36"/>
    <mergeCell ref="H31:H36"/>
    <mergeCell ref="I31:I36"/>
    <mergeCell ref="K37:K42"/>
    <mergeCell ref="L37:L42"/>
    <mergeCell ref="M37:M42"/>
    <mergeCell ref="N37:N42"/>
    <mergeCell ref="J31:J36"/>
    <mergeCell ref="K31:K36"/>
    <mergeCell ref="L31:L36"/>
    <mergeCell ref="A19:A24"/>
    <mergeCell ref="B19:B24"/>
    <mergeCell ref="C19:C24"/>
    <mergeCell ref="A25:A30"/>
    <mergeCell ref="B25:B30"/>
    <mergeCell ref="C25:C30"/>
    <mergeCell ref="D25:D30"/>
    <mergeCell ref="E25:E30"/>
    <mergeCell ref="A37:A42"/>
    <mergeCell ref="B37:B42"/>
    <mergeCell ref="C37:C42"/>
    <mergeCell ref="D37:D42"/>
    <mergeCell ref="E37:E42"/>
    <mergeCell ref="A31:A36"/>
    <mergeCell ref="B31:B36"/>
    <mergeCell ref="C31:C36"/>
    <mergeCell ref="D31:D36"/>
    <mergeCell ref="E31:E36"/>
    <mergeCell ref="F25:F30"/>
    <mergeCell ref="D19:D24"/>
    <mergeCell ref="E19:E24"/>
    <mergeCell ref="J25:J30"/>
    <mergeCell ref="K25:K30"/>
    <mergeCell ref="L25:L30"/>
    <mergeCell ref="F19:F24"/>
    <mergeCell ref="G19:G24"/>
    <mergeCell ref="H19:H24"/>
    <mergeCell ref="I19:I24"/>
    <mergeCell ref="J19:J24"/>
    <mergeCell ref="G25:G30"/>
    <mergeCell ref="H25:H30"/>
    <mergeCell ref="I25:I30"/>
    <mergeCell ref="K19:K24"/>
    <mergeCell ref="L19:L24"/>
    <mergeCell ref="J13:J18"/>
    <mergeCell ref="K13:K18"/>
    <mergeCell ref="L13:L18"/>
    <mergeCell ref="M13:M18"/>
    <mergeCell ref="N13:N18"/>
    <mergeCell ref="M19:M24"/>
    <mergeCell ref="N19:N24"/>
    <mergeCell ref="M25:M30"/>
    <mergeCell ref="N25:N30"/>
    <mergeCell ref="A13:A18"/>
    <mergeCell ref="B13:B18"/>
    <mergeCell ref="C13:C18"/>
    <mergeCell ref="D13:D18"/>
    <mergeCell ref="E13:E18"/>
    <mergeCell ref="F13:F18"/>
    <mergeCell ref="G13:G18"/>
    <mergeCell ref="H13:H18"/>
    <mergeCell ref="I13:I18"/>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s>
  <conditionalFormatting sqref="H11">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L13 L19 L25 L31 L37 L43 L49">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43">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1">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1">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1">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1">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12">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12">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12">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12">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12">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13">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13">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13:Y18">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13:AA18">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13:AC18">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19">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19">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19:Y24">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19:AA24">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19:AC24">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25">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25">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25:Y30">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25:AA30">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25:AC30">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31">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31">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31:Y36">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31:AA36">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31:AC36">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37">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37">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37:Y42">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37:AA42">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37:AC42">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43">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43:Y48">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43:AA48">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43:AC48">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49">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49">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49:Y54">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49:AA54">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49:AC54">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54">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AJ10:AJ14 AJ16:AJ17 AJ19:AJ20 AJ22:AJ23 AJ25:AJ26 AJ28:AJ29 AJ31:AJ32 AJ34:AJ35 AJ37:AJ38 AJ40:AJ41 AJ43:AJ44 AJ46:AJ47 AJ49:AJ50 AJ52:AJ53</xm:sqref>
        </x14:dataValidation>
        <x14:dataValidation type="list" allowBlank="1" showInputMessage="1" showErrorMessage="1">
          <x14:formula1>
            <xm:f>'Tabla Valoración controles'!$D$4:$D$6</xm:f>
          </x14:formula1>
          <xm:sqref>R10:R54</xm:sqref>
        </x14:dataValidation>
        <x14:dataValidation type="list" allowBlank="1" showInputMessage="1" showErrorMessage="1">
          <x14:formula1>
            <xm:f>'Tabla Valoración controles'!$D$7:$D$8</xm:f>
          </x14:formula1>
          <xm:sqref>S10:S54</xm:sqref>
        </x14:dataValidation>
        <x14:dataValidation type="list" allowBlank="1" showInputMessage="1" showErrorMessage="1">
          <x14:formula1>
            <xm:f>'Tabla Valoración controles'!$D$9:$D$10</xm:f>
          </x14:formula1>
          <xm:sqref>U10:U54</xm:sqref>
        </x14:dataValidation>
        <x14:dataValidation type="list" allowBlank="1" showInputMessage="1" showErrorMessage="1">
          <x14:formula1>
            <xm:f>'Tabla Valoración controles'!$D$11:$D$12</xm:f>
          </x14:formula1>
          <xm:sqref>V10:V54</xm:sqref>
        </x14:dataValidation>
        <x14:dataValidation type="list" allowBlank="1" showInputMessage="1" showErrorMessage="1">
          <x14:formula1>
            <xm:f>'Tabla Valoración controles'!$D$13:$D$14</xm:f>
          </x14:formula1>
          <xm:sqref>W10:W54</xm:sqref>
        </x14:dataValidation>
        <x14:dataValidation type="list" allowBlank="1" showInputMessage="1" showErrorMessage="1">
          <x14:formula1>
            <xm:f>'Opciones Tratamiento'!$B$13:$B$19</xm:f>
          </x14:formula1>
          <xm:sqref>F10:F54</xm:sqref>
        </x14:dataValidation>
        <x14:dataValidation type="list" allowBlank="1" showInputMessage="1" showErrorMessage="1">
          <x14:formula1>
            <xm:f>'Opciones Tratamiento'!$E$2:$E$4</xm:f>
          </x14:formula1>
          <xm:sqref>B10:B54</xm:sqref>
        </x14:dataValidation>
        <x14:dataValidation type="list" allowBlank="1" showInputMessage="1" showErrorMessage="1">
          <x14:formula1>
            <xm:f>'Opciones Tratamiento'!$B$2:$B$5</xm:f>
          </x14:formula1>
          <xm:sqref>AD10:AD54</xm:sqref>
        </x14:dataValidation>
        <x14:dataValidation type="list" allowBlank="1" showInputMessage="1" showErrorMessage="1">
          <x14:formula1>
            <xm:f>'Tabla Impacto'!$F$210:$F$221</xm:f>
          </x14:formula1>
          <xm:sqref>J10:J54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AF10:AF54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AG10:AG54 AH10:AI12</xm:sqref>
        </x14:dataValidation>
        <x14:dataValidation type="custom" allowBlank="1" showInputMessage="1" showErrorMessage="1" error="Recuerde que las acciones se generan bajo la medida de mitigar el riesgo">
          <x14:formula1>
            <xm:f>IF(OR(AD13='Opciones Tratamiento'!$B$2,AD13='Opciones Tratamiento'!$B$3,AD13='Opciones Tratamiento'!$B$4),ISBLANK(AD13),ISTEXT(AD13))</xm:f>
          </x14:formula1>
          <xm:sqref>AH13:AH54</xm:sqref>
        </x14:dataValidation>
        <x14:dataValidation type="custom" allowBlank="1" showInputMessage="1" showErrorMessage="1" error="Recuerde que las acciones se generan bajo la medida de mitigar el riesgo">
          <x14:formula1>
            <xm:f>IF(OR(AD13='Opciones Tratamiento'!$B$2,AD13='Opciones Tratamiento'!$B$3,AD13='Opciones Tratamiento'!$B$4),ISBLANK(AD13),ISTEXT(AD13))</xm:f>
          </x14:formula1>
          <xm:sqref>AI13:AI54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252" t="s">
        <v>161</v>
      </c>
      <c r="C2" s="252"/>
      <c r="D2" s="252"/>
      <c r="E2" s="252"/>
      <c r="F2" s="252"/>
      <c r="G2" s="252"/>
      <c r="H2" s="252"/>
      <c r="I2" s="25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252"/>
      <c r="C3" s="252"/>
      <c r="D3" s="252"/>
      <c r="E3" s="252"/>
      <c r="F3" s="252"/>
      <c r="G3" s="252"/>
      <c r="H3" s="252"/>
      <c r="I3" s="25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252"/>
      <c r="C4" s="252"/>
      <c r="D4" s="252"/>
      <c r="E4" s="252"/>
      <c r="F4" s="252"/>
      <c r="G4" s="252"/>
      <c r="H4" s="252"/>
      <c r="I4" s="25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302" t="s">
        <v>4</v>
      </c>
      <c r="C6" s="302"/>
      <c r="D6" s="303"/>
      <c r="E6" s="291" t="s">
        <v>116</v>
      </c>
      <c r="F6" s="292"/>
      <c r="G6" s="292"/>
      <c r="H6" s="292"/>
      <c r="I6" s="293"/>
      <c r="J6" s="287" t="str">
        <f ca="1">IF(AND('Mapa final'!$H$10="Muy Alta",'Mapa final'!$L$10="Leve"),CONCATENATE("R",'Mapa final'!$A$10),"")</f>
        <v/>
      </c>
      <c r="K6" s="288"/>
      <c r="L6" s="288" t="str">
        <f>IF(AND('Mapa final'!$H$11="Muy Alta",'Mapa final'!$L$11="Leve"),CONCATENATE("R",'Mapa final'!$A$11),"")</f>
        <v/>
      </c>
      <c r="M6" s="288"/>
      <c r="N6" s="288" t="str">
        <f>IF(AND('Mapa final'!$H$12="Muy Alta",'Mapa final'!$L$12="Leve"),CONCATENATE("R",'Mapa final'!$A$12),"")</f>
        <v/>
      </c>
      <c r="O6" s="289"/>
      <c r="P6" s="287" t="str">
        <f ca="1">IF(AND('Mapa final'!$H$10="Muy Alta",'Mapa final'!$L$10="Menor"),CONCATENATE("R",'Mapa final'!$A$10),"")</f>
        <v/>
      </c>
      <c r="Q6" s="288"/>
      <c r="R6" s="288" t="str">
        <f>IF(AND('Mapa final'!$H$11="Muy Alta",'Mapa final'!$L$11="Menor"),CONCATENATE("R",'Mapa final'!$A$11),"")</f>
        <v/>
      </c>
      <c r="S6" s="288"/>
      <c r="T6" s="288" t="str">
        <f>IF(AND('Mapa final'!$H$12="Muy Alta",'Mapa final'!$L$12="Menor"),CONCATENATE("R",'Mapa final'!$A$12),"")</f>
        <v/>
      </c>
      <c r="U6" s="289"/>
      <c r="V6" s="287" t="str">
        <f ca="1">IF(AND('Mapa final'!$H$10="Muy Alta",'Mapa final'!$L$10="Moderado"),CONCATENATE("R",'Mapa final'!$A$10),"")</f>
        <v/>
      </c>
      <c r="W6" s="288"/>
      <c r="X6" s="288" t="str">
        <f>IF(AND('Mapa final'!$H$11="Muy Alta",'Mapa final'!$L$11="Moderado"),CONCATENATE("R",'Mapa final'!$A$11),"")</f>
        <v/>
      </c>
      <c r="Y6" s="288"/>
      <c r="Z6" s="288" t="str">
        <f>IF(AND('Mapa final'!$H$12="Muy Alta",'Mapa final'!$L$12="Moderado"),CONCATENATE("R",'Mapa final'!$A$12),"")</f>
        <v/>
      </c>
      <c r="AA6" s="289"/>
      <c r="AB6" s="287" t="str">
        <f ca="1">IF(AND('Mapa final'!$H$10="Muy Alta",'Mapa final'!$L$10="Mayor"),CONCATENATE("R",'Mapa final'!$A$10),"")</f>
        <v/>
      </c>
      <c r="AC6" s="288"/>
      <c r="AD6" s="288" t="str">
        <f>IF(AND('Mapa final'!$H$11="Muy Alta",'Mapa final'!$L$11="Mayor"),CONCATENATE("R",'Mapa final'!$A$11),"")</f>
        <v/>
      </c>
      <c r="AE6" s="288"/>
      <c r="AF6" s="288" t="str">
        <f>IF(AND('Mapa final'!$H$12="Muy Alta",'Mapa final'!$L$12="Mayor"),CONCATENATE("R",'Mapa final'!$A$12),"")</f>
        <v/>
      </c>
      <c r="AG6" s="289"/>
      <c r="AH6" s="277" t="str">
        <f ca="1">IF(AND('Mapa final'!$H$10="Muy Alta",'Mapa final'!$L$10="Catastrófico"),CONCATENATE("R",'Mapa final'!$A$10),"")</f>
        <v/>
      </c>
      <c r="AI6" s="278"/>
      <c r="AJ6" s="278" t="str">
        <f>IF(AND('Mapa final'!$H$11="Muy Alta",'Mapa final'!$L$11="Catastrófico"),CONCATENATE("R",'Mapa final'!$A$11),"")</f>
        <v/>
      </c>
      <c r="AK6" s="278"/>
      <c r="AL6" s="278" t="str">
        <f>IF(AND('Mapa final'!$H$12="Muy Alta",'Mapa final'!$L$12="Catastrófico"),CONCATENATE("R",'Mapa final'!$A$12),"")</f>
        <v/>
      </c>
      <c r="AM6" s="279"/>
      <c r="AO6" s="304" t="s">
        <v>79</v>
      </c>
      <c r="AP6" s="305"/>
      <c r="AQ6" s="305"/>
      <c r="AR6" s="305"/>
      <c r="AS6" s="305"/>
      <c r="AT6" s="30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302"/>
      <c r="C7" s="302"/>
      <c r="D7" s="303"/>
      <c r="E7" s="294"/>
      <c r="F7" s="295"/>
      <c r="G7" s="295"/>
      <c r="H7" s="295"/>
      <c r="I7" s="296"/>
      <c r="J7" s="280"/>
      <c r="K7" s="281"/>
      <c r="L7" s="281"/>
      <c r="M7" s="281"/>
      <c r="N7" s="281"/>
      <c r="O7" s="283"/>
      <c r="P7" s="280"/>
      <c r="Q7" s="281"/>
      <c r="R7" s="281"/>
      <c r="S7" s="281"/>
      <c r="T7" s="281"/>
      <c r="U7" s="283"/>
      <c r="V7" s="280"/>
      <c r="W7" s="281"/>
      <c r="X7" s="281"/>
      <c r="Y7" s="281"/>
      <c r="Z7" s="281"/>
      <c r="AA7" s="283"/>
      <c r="AB7" s="280"/>
      <c r="AC7" s="281"/>
      <c r="AD7" s="281"/>
      <c r="AE7" s="281"/>
      <c r="AF7" s="281"/>
      <c r="AG7" s="283"/>
      <c r="AH7" s="271"/>
      <c r="AI7" s="272"/>
      <c r="AJ7" s="272"/>
      <c r="AK7" s="272"/>
      <c r="AL7" s="272"/>
      <c r="AM7" s="273"/>
      <c r="AN7" s="84"/>
      <c r="AO7" s="307"/>
      <c r="AP7" s="308"/>
      <c r="AQ7" s="308"/>
      <c r="AR7" s="308"/>
      <c r="AS7" s="308"/>
      <c r="AT7" s="30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302"/>
      <c r="C8" s="302"/>
      <c r="D8" s="303"/>
      <c r="E8" s="294"/>
      <c r="F8" s="295"/>
      <c r="G8" s="295"/>
      <c r="H8" s="295"/>
      <c r="I8" s="296"/>
      <c r="J8" s="280" t="str">
        <f ca="1">IF(AND('Mapa final'!$H$13="Muy Alta",'Mapa final'!$L$13="Leve"),CONCATENATE("R",'Mapa final'!$A$13),"")</f>
        <v/>
      </c>
      <c r="K8" s="281"/>
      <c r="L8" s="282" t="str">
        <f ca="1">IF(AND('Mapa final'!$H$19="Muy Alta",'Mapa final'!$L$19="Leve"),CONCATENATE("R",'Mapa final'!$A$19),"")</f>
        <v/>
      </c>
      <c r="M8" s="282"/>
      <c r="N8" s="282" t="str">
        <f ca="1">IF(AND('Mapa final'!$H$25="Muy Alta",'Mapa final'!$L$25="Leve"),CONCATENATE("R",'Mapa final'!$A$25),"")</f>
        <v/>
      </c>
      <c r="O8" s="283"/>
      <c r="P8" s="280" t="str">
        <f ca="1">IF(AND('Mapa final'!$H$13="Muy Alta",'Mapa final'!$L$13="Menor"),CONCATENATE("R",'Mapa final'!$A$13),"")</f>
        <v/>
      </c>
      <c r="Q8" s="281"/>
      <c r="R8" s="282" t="str">
        <f ca="1">IF(AND('Mapa final'!$H$19="Muy Alta",'Mapa final'!$L$19="Menor"),CONCATENATE("R",'Mapa final'!$A$19),"")</f>
        <v/>
      </c>
      <c r="S8" s="282"/>
      <c r="T8" s="282" t="str">
        <f ca="1">IF(AND('Mapa final'!$H$25="Muy Alta",'Mapa final'!$L$25="Menor"),CONCATENATE("R",'Mapa final'!$A$25),"")</f>
        <v/>
      </c>
      <c r="U8" s="283"/>
      <c r="V8" s="280" t="str">
        <f ca="1">IF(AND('Mapa final'!$H$13="Muy Alta",'Mapa final'!$L$13="Moderado"),CONCATENATE("R",'Mapa final'!$A$13),"")</f>
        <v/>
      </c>
      <c r="W8" s="281"/>
      <c r="X8" s="282" t="str">
        <f ca="1">IF(AND('Mapa final'!$H$19="Muy Alta",'Mapa final'!$L$19="Moderado"),CONCATENATE("R",'Mapa final'!$A$19),"")</f>
        <v/>
      </c>
      <c r="Y8" s="282"/>
      <c r="Z8" s="282" t="str">
        <f ca="1">IF(AND('Mapa final'!$H$25="Muy Alta",'Mapa final'!$L$25="Moderado"),CONCATENATE("R",'Mapa final'!$A$25),"")</f>
        <v/>
      </c>
      <c r="AA8" s="283"/>
      <c r="AB8" s="280" t="str">
        <f ca="1">IF(AND('Mapa final'!$H$13="Muy Alta",'Mapa final'!$L$13="Mayor"),CONCATENATE("R",'Mapa final'!$A$13),"")</f>
        <v/>
      </c>
      <c r="AC8" s="281"/>
      <c r="AD8" s="282" t="str">
        <f ca="1">IF(AND('Mapa final'!$H$19="Muy Alta",'Mapa final'!$L$19="Mayor"),CONCATENATE("R",'Mapa final'!$A$19),"")</f>
        <v/>
      </c>
      <c r="AE8" s="282"/>
      <c r="AF8" s="282" t="str">
        <f ca="1">IF(AND('Mapa final'!$H$25="Muy Alta",'Mapa final'!$L$25="Mayor"),CONCATENATE("R",'Mapa final'!$A$25),"")</f>
        <v/>
      </c>
      <c r="AG8" s="283"/>
      <c r="AH8" s="271" t="str">
        <f ca="1">IF(AND('Mapa final'!$H$13="Muy Alta",'Mapa final'!$L$13="Catastrófico"),CONCATENATE("R",'Mapa final'!$A$13),"")</f>
        <v/>
      </c>
      <c r="AI8" s="272"/>
      <c r="AJ8" s="272" t="str">
        <f ca="1">IF(AND('Mapa final'!$H$19="Muy Alta",'Mapa final'!$L$19="Catastrófico"),CONCATENATE("R",'Mapa final'!$A$19),"")</f>
        <v/>
      </c>
      <c r="AK8" s="272"/>
      <c r="AL8" s="272" t="str">
        <f ca="1">IF(AND('Mapa final'!$H$25="Muy Alta",'Mapa final'!$L$25="Catastrófico"),CONCATENATE("R",'Mapa final'!$A$25),"")</f>
        <v/>
      </c>
      <c r="AM8" s="273"/>
      <c r="AN8" s="84"/>
      <c r="AO8" s="307"/>
      <c r="AP8" s="308"/>
      <c r="AQ8" s="308"/>
      <c r="AR8" s="308"/>
      <c r="AS8" s="308"/>
      <c r="AT8" s="30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302"/>
      <c r="C9" s="302"/>
      <c r="D9" s="303"/>
      <c r="E9" s="294"/>
      <c r="F9" s="295"/>
      <c r="G9" s="295"/>
      <c r="H9" s="295"/>
      <c r="I9" s="296"/>
      <c r="J9" s="280"/>
      <c r="K9" s="281"/>
      <c r="L9" s="282"/>
      <c r="M9" s="282"/>
      <c r="N9" s="282"/>
      <c r="O9" s="283"/>
      <c r="P9" s="280"/>
      <c r="Q9" s="281"/>
      <c r="R9" s="282"/>
      <c r="S9" s="282"/>
      <c r="T9" s="282"/>
      <c r="U9" s="283"/>
      <c r="V9" s="280"/>
      <c r="W9" s="281"/>
      <c r="X9" s="282"/>
      <c r="Y9" s="282"/>
      <c r="Z9" s="282"/>
      <c r="AA9" s="283"/>
      <c r="AB9" s="280"/>
      <c r="AC9" s="281"/>
      <c r="AD9" s="282"/>
      <c r="AE9" s="282"/>
      <c r="AF9" s="282"/>
      <c r="AG9" s="283"/>
      <c r="AH9" s="271"/>
      <c r="AI9" s="272"/>
      <c r="AJ9" s="272"/>
      <c r="AK9" s="272"/>
      <c r="AL9" s="272"/>
      <c r="AM9" s="273"/>
      <c r="AN9" s="84"/>
      <c r="AO9" s="307"/>
      <c r="AP9" s="308"/>
      <c r="AQ9" s="308"/>
      <c r="AR9" s="308"/>
      <c r="AS9" s="308"/>
      <c r="AT9" s="30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302"/>
      <c r="C10" s="302"/>
      <c r="D10" s="303"/>
      <c r="E10" s="294"/>
      <c r="F10" s="295"/>
      <c r="G10" s="295"/>
      <c r="H10" s="295"/>
      <c r="I10" s="296"/>
      <c r="J10" s="280" t="str">
        <f ca="1">IF(AND('Mapa final'!$H$31="Muy Alta",'Mapa final'!$L$31="Leve"),CONCATENATE("R",'Mapa final'!$A$31),"")</f>
        <v/>
      </c>
      <c r="K10" s="281"/>
      <c r="L10" s="282" t="str">
        <f ca="1">IF(AND('Mapa final'!$H$37="Muy Alta",'Mapa final'!$L$37="Leve"),CONCATENATE("R",'Mapa final'!$A$37),"")</f>
        <v/>
      </c>
      <c r="M10" s="282"/>
      <c r="N10" s="282" t="str">
        <f ca="1">IF(AND('Mapa final'!$H$43="Muy Alta",'Mapa final'!$L$43="Leve"),CONCATENATE("R",'Mapa final'!$A$43),"")</f>
        <v/>
      </c>
      <c r="O10" s="283"/>
      <c r="P10" s="280" t="str">
        <f ca="1">IF(AND('Mapa final'!$H$31="Muy Alta",'Mapa final'!$L$31="Menor"),CONCATENATE("R",'Mapa final'!$A$31),"")</f>
        <v/>
      </c>
      <c r="Q10" s="281"/>
      <c r="R10" s="282" t="str">
        <f ca="1">IF(AND('Mapa final'!$H$37="Muy Alta",'Mapa final'!$L$37="Menor"),CONCATENATE("R",'Mapa final'!$A$37),"")</f>
        <v/>
      </c>
      <c r="S10" s="282"/>
      <c r="T10" s="282" t="str">
        <f ca="1">IF(AND('Mapa final'!$H$43="Muy Alta",'Mapa final'!$L$43="Menor"),CONCATENATE("R",'Mapa final'!$A$43),"")</f>
        <v/>
      </c>
      <c r="U10" s="283"/>
      <c r="V10" s="280" t="str">
        <f ca="1">IF(AND('Mapa final'!$H$31="Muy Alta",'Mapa final'!$L$31="Moderado"),CONCATENATE("R",'Mapa final'!$A$31),"")</f>
        <v/>
      </c>
      <c r="W10" s="281"/>
      <c r="X10" s="282" t="str">
        <f ca="1">IF(AND('Mapa final'!$H$37="Muy Alta",'Mapa final'!$L$37="Moderado"),CONCATENATE("R",'Mapa final'!$A$37),"")</f>
        <v/>
      </c>
      <c r="Y10" s="282"/>
      <c r="Z10" s="282" t="str">
        <f ca="1">IF(AND('Mapa final'!$H$43="Muy Alta",'Mapa final'!$L$43="Moderado"),CONCATENATE("R",'Mapa final'!$A$43),"")</f>
        <v/>
      </c>
      <c r="AA10" s="283"/>
      <c r="AB10" s="280" t="str">
        <f ca="1">IF(AND('Mapa final'!$H$31="Muy Alta",'Mapa final'!$L$31="Mayor"),CONCATENATE("R",'Mapa final'!$A$31),"")</f>
        <v/>
      </c>
      <c r="AC10" s="281"/>
      <c r="AD10" s="282" t="str">
        <f ca="1">IF(AND('Mapa final'!$H$37="Muy Alta",'Mapa final'!$L$37="Mayor"),CONCATENATE("R",'Mapa final'!$A$37),"")</f>
        <v/>
      </c>
      <c r="AE10" s="282"/>
      <c r="AF10" s="282" t="str">
        <f ca="1">IF(AND('Mapa final'!$H$43="Muy Alta",'Mapa final'!$L$43="Mayor"),CONCATENATE("R",'Mapa final'!$A$43),"")</f>
        <v/>
      </c>
      <c r="AG10" s="283"/>
      <c r="AH10" s="271" t="str">
        <f ca="1">IF(AND('Mapa final'!$H$31="Muy Alta",'Mapa final'!$L$31="Catastrófico"),CONCATENATE("R",'Mapa final'!$A$31),"")</f>
        <v/>
      </c>
      <c r="AI10" s="272"/>
      <c r="AJ10" s="272" t="str">
        <f ca="1">IF(AND('Mapa final'!$H$37="Muy Alta",'Mapa final'!$L$37="Catastrófico"),CONCATENATE("R",'Mapa final'!$A$37),"")</f>
        <v/>
      </c>
      <c r="AK10" s="272"/>
      <c r="AL10" s="272" t="str">
        <f ca="1">IF(AND('Mapa final'!$H$43="Muy Alta",'Mapa final'!$L$43="Catastrófico"),CONCATENATE("R",'Mapa final'!$A$43),"")</f>
        <v/>
      </c>
      <c r="AM10" s="273"/>
      <c r="AN10" s="84"/>
      <c r="AO10" s="307"/>
      <c r="AP10" s="308"/>
      <c r="AQ10" s="308"/>
      <c r="AR10" s="308"/>
      <c r="AS10" s="308"/>
      <c r="AT10" s="30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302"/>
      <c r="C11" s="302"/>
      <c r="D11" s="303"/>
      <c r="E11" s="294"/>
      <c r="F11" s="295"/>
      <c r="G11" s="295"/>
      <c r="H11" s="295"/>
      <c r="I11" s="296"/>
      <c r="J11" s="280"/>
      <c r="K11" s="281"/>
      <c r="L11" s="282"/>
      <c r="M11" s="282"/>
      <c r="N11" s="282"/>
      <c r="O11" s="283"/>
      <c r="P11" s="280"/>
      <c r="Q11" s="281"/>
      <c r="R11" s="282"/>
      <c r="S11" s="282"/>
      <c r="T11" s="282"/>
      <c r="U11" s="283"/>
      <c r="V11" s="280"/>
      <c r="W11" s="281"/>
      <c r="X11" s="282"/>
      <c r="Y11" s="282"/>
      <c r="Z11" s="282"/>
      <c r="AA11" s="283"/>
      <c r="AB11" s="280"/>
      <c r="AC11" s="281"/>
      <c r="AD11" s="282"/>
      <c r="AE11" s="282"/>
      <c r="AF11" s="282"/>
      <c r="AG11" s="283"/>
      <c r="AH11" s="271"/>
      <c r="AI11" s="272"/>
      <c r="AJ11" s="272"/>
      <c r="AK11" s="272"/>
      <c r="AL11" s="272"/>
      <c r="AM11" s="273"/>
      <c r="AN11" s="84"/>
      <c r="AO11" s="307"/>
      <c r="AP11" s="308"/>
      <c r="AQ11" s="308"/>
      <c r="AR11" s="308"/>
      <c r="AS11" s="308"/>
      <c r="AT11" s="30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302"/>
      <c r="C12" s="302"/>
      <c r="D12" s="303"/>
      <c r="E12" s="294"/>
      <c r="F12" s="295"/>
      <c r="G12" s="295"/>
      <c r="H12" s="295"/>
      <c r="I12" s="296"/>
      <c r="J12" s="280" t="str">
        <f ca="1">IF(AND('Mapa final'!$H$49="Muy Alta",'Mapa final'!$L$49="Leve"),CONCATENATE("R",'Mapa final'!$A$49),"")</f>
        <v/>
      </c>
      <c r="K12" s="281"/>
      <c r="L12" s="282" t="str">
        <f>IF(AND('Mapa final'!$H$55="Muy Alta",'Mapa final'!$L$55="Leve"),CONCATENATE("R",'Mapa final'!$A$55),"")</f>
        <v/>
      </c>
      <c r="M12" s="282"/>
      <c r="N12" s="282" t="str">
        <f>IF(AND('Mapa final'!$H$61="Muy Alta",'Mapa final'!$L$61="Leve"),CONCATENATE("R",'Mapa final'!$A$61),"")</f>
        <v/>
      </c>
      <c r="O12" s="283"/>
      <c r="P12" s="280" t="str">
        <f ca="1">IF(AND('Mapa final'!$H$49="Muy Alta",'Mapa final'!$L$49="Menor"),CONCATENATE("R",'Mapa final'!$A$49),"")</f>
        <v/>
      </c>
      <c r="Q12" s="281"/>
      <c r="R12" s="282" t="str">
        <f>IF(AND('Mapa final'!$H$55="Muy Alta",'Mapa final'!$L$55="Menor"),CONCATENATE("R",'Mapa final'!$A$55),"")</f>
        <v/>
      </c>
      <c r="S12" s="282"/>
      <c r="T12" s="282" t="str">
        <f>IF(AND('Mapa final'!$H$61="Muy Alta",'Mapa final'!$L$61="Menor"),CONCATENATE("R",'Mapa final'!$A$61),"")</f>
        <v/>
      </c>
      <c r="U12" s="283"/>
      <c r="V12" s="280" t="str">
        <f ca="1">IF(AND('Mapa final'!$H$49="Muy Alta",'Mapa final'!$L$49="Moderado"),CONCATENATE("R",'Mapa final'!$A$49),"")</f>
        <v/>
      </c>
      <c r="W12" s="281"/>
      <c r="X12" s="282" t="str">
        <f>IF(AND('Mapa final'!$H$55="Muy Alta",'Mapa final'!$L$55="Moderado"),CONCATENATE("R",'Mapa final'!$A$55),"")</f>
        <v/>
      </c>
      <c r="Y12" s="282"/>
      <c r="Z12" s="282" t="str">
        <f>IF(AND('Mapa final'!$H$61="Muy Alta",'Mapa final'!$L$61="Moderado"),CONCATENATE("R",'Mapa final'!$A$61),"")</f>
        <v/>
      </c>
      <c r="AA12" s="283"/>
      <c r="AB12" s="280" t="str">
        <f ca="1">IF(AND('Mapa final'!$H$49="Muy Alta",'Mapa final'!$L$49="Mayor"),CONCATENATE("R",'Mapa final'!$A$49),"")</f>
        <v/>
      </c>
      <c r="AC12" s="281"/>
      <c r="AD12" s="282" t="str">
        <f>IF(AND('Mapa final'!$H$55="Muy Alta",'Mapa final'!$L$55="Mayor"),CONCATENATE("R",'Mapa final'!$A$55),"")</f>
        <v/>
      </c>
      <c r="AE12" s="282"/>
      <c r="AF12" s="282" t="str">
        <f>IF(AND('Mapa final'!$H$61="Muy Alta",'Mapa final'!$L$61="Mayor"),CONCATENATE("R",'Mapa final'!$A$61),"")</f>
        <v/>
      </c>
      <c r="AG12" s="283"/>
      <c r="AH12" s="271" t="str">
        <f ca="1">IF(AND('Mapa final'!$H$49="Muy Alta",'Mapa final'!$L$49="Catastrófico"),CONCATENATE("R",'Mapa final'!$A$49),"")</f>
        <v/>
      </c>
      <c r="AI12" s="272"/>
      <c r="AJ12" s="272" t="str">
        <f>IF(AND('Mapa final'!$H$55="Muy Alta",'Mapa final'!$L$55="Catastrófico"),CONCATENATE("R",'Mapa final'!$A$55),"")</f>
        <v/>
      </c>
      <c r="AK12" s="272"/>
      <c r="AL12" s="272" t="str">
        <f>IF(AND('Mapa final'!$H$61="Muy Alta",'Mapa final'!$L$61="Catastrófico"),CONCATENATE("R",'Mapa final'!$A$61),"")</f>
        <v/>
      </c>
      <c r="AM12" s="273"/>
      <c r="AN12" s="84"/>
      <c r="AO12" s="307"/>
      <c r="AP12" s="308"/>
      <c r="AQ12" s="308"/>
      <c r="AR12" s="308"/>
      <c r="AS12" s="308"/>
      <c r="AT12" s="30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302"/>
      <c r="C13" s="302"/>
      <c r="D13" s="303"/>
      <c r="E13" s="297"/>
      <c r="F13" s="298"/>
      <c r="G13" s="298"/>
      <c r="H13" s="298"/>
      <c r="I13" s="299"/>
      <c r="J13" s="280"/>
      <c r="K13" s="281"/>
      <c r="L13" s="281"/>
      <c r="M13" s="281"/>
      <c r="N13" s="281"/>
      <c r="O13" s="283"/>
      <c r="P13" s="280"/>
      <c r="Q13" s="281"/>
      <c r="R13" s="281"/>
      <c r="S13" s="281"/>
      <c r="T13" s="281"/>
      <c r="U13" s="283"/>
      <c r="V13" s="280"/>
      <c r="W13" s="281"/>
      <c r="X13" s="281"/>
      <c r="Y13" s="281"/>
      <c r="Z13" s="281"/>
      <c r="AA13" s="283"/>
      <c r="AB13" s="280"/>
      <c r="AC13" s="281"/>
      <c r="AD13" s="281"/>
      <c r="AE13" s="281"/>
      <c r="AF13" s="281"/>
      <c r="AG13" s="283"/>
      <c r="AH13" s="274"/>
      <c r="AI13" s="275"/>
      <c r="AJ13" s="275"/>
      <c r="AK13" s="275"/>
      <c r="AL13" s="275"/>
      <c r="AM13" s="276"/>
      <c r="AN13" s="84"/>
      <c r="AO13" s="310"/>
      <c r="AP13" s="311"/>
      <c r="AQ13" s="311"/>
      <c r="AR13" s="311"/>
      <c r="AS13" s="311"/>
      <c r="AT13" s="3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302"/>
      <c r="C14" s="302"/>
      <c r="D14" s="303"/>
      <c r="E14" s="291" t="s">
        <v>115</v>
      </c>
      <c r="F14" s="292"/>
      <c r="G14" s="292"/>
      <c r="H14" s="292"/>
      <c r="I14" s="292"/>
      <c r="J14" s="268" t="str">
        <f ca="1">IF(AND('Mapa final'!$H$10="Alta",'Mapa final'!$L$10="Leve"),CONCATENATE("R",'Mapa final'!$A$10),"")</f>
        <v/>
      </c>
      <c r="K14" s="269"/>
      <c r="L14" s="269" t="str">
        <f>IF(AND('Mapa final'!$H$11="Alta",'Mapa final'!$L$11="Leve"),CONCATENATE("R",'Mapa final'!$A$11),"")</f>
        <v/>
      </c>
      <c r="M14" s="269"/>
      <c r="N14" s="269" t="str">
        <f>IF(AND('Mapa final'!$H$12="Alta",'Mapa final'!$L$12="Leve"),CONCATENATE("R",'Mapa final'!$A$12),"")</f>
        <v/>
      </c>
      <c r="O14" s="270"/>
      <c r="P14" s="268" t="str">
        <f ca="1">IF(AND('Mapa final'!$H$10="Alta",'Mapa final'!$L$10="Menor"),CONCATENATE("R",'Mapa final'!$A$10),"")</f>
        <v/>
      </c>
      <c r="Q14" s="269"/>
      <c r="R14" s="269" t="str">
        <f>IF(AND('Mapa final'!$H$11="Alta",'Mapa final'!$L$11="Menor"),CONCATENATE("R",'Mapa final'!$A$11),"")</f>
        <v/>
      </c>
      <c r="S14" s="269"/>
      <c r="T14" s="269" t="str">
        <f>IF(AND('Mapa final'!$H$12="Alta",'Mapa final'!$L$12="Menor"),CONCATENATE("R",'Mapa final'!$A$12),"")</f>
        <v/>
      </c>
      <c r="U14" s="270"/>
      <c r="V14" s="287" t="str">
        <f ca="1">IF(AND('Mapa final'!$H$10="Alta",'Mapa final'!$L$10="Moderado"),CONCATENATE("R",'Mapa final'!$A$10),"")</f>
        <v/>
      </c>
      <c r="W14" s="288"/>
      <c r="X14" s="288" t="str">
        <f>IF(AND('Mapa final'!$H$11="Alta",'Mapa final'!$L$11="Moderado"),CONCATENATE("R",'Mapa final'!$A$11),"")</f>
        <v/>
      </c>
      <c r="Y14" s="288"/>
      <c r="Z14" s="288" t="str">
        <f>IF(AND('Mapa final'!$H$12="Alta",'Mapa final'!$L$12="Moderado"),CONCATENATE("R",'Mapa final'!$A$12),"")</f>
        <v/>
      </c>
      <c r="AA14" s="289"/>
      <c r="AB14" s="287" t="str">
        <f ca="1">IF(AND('Mapa final'!$H$10="Alta",'Mapa final'!$L$10="Mayor"),CONCATENATE("R",'Mapa final'!$A$10),"")</f>
        <v/>
      </c>
      <c r="AC14" s="288"/>
      <c r="AD14" s="288" t="str">
        <f>IF(AND('Mapa final'!$H$11="Alta",'Mapa final'!$L$11="Mayor"),CONCATENATE("R",'Mapa final'!$A$11),"")</f>
        <v>R2</v>
      </c>
      <c r="AE14" s="288"/>
      <c r="AF14" s="288" t="str">
        <f>IF(AND('Mapa final'!$H$12="Alta",'Mapa final'!$L$12="Mayor"),CONCATENATE("R",'Mapa final'!$A$12),"")</f>
        <v/>
      </c>
      <c r="AG14" s="289"/>
      <c r="AH14" s="277" t="str">
        <f ca="1">IF(AND('Mapa final'!$H$10="Alta",'Mapa final'!$L$10="Catastrófico"),CONCATENATE("R",'Mapa final'!$A$10),"")</f>
        <v/>
      </c>
      <c r="AI14" s="278"/>
      <c r="AJ14" s="278" t="str">
        <f>IF(AND('Mapa final'!$H$11="Alta",'Mapa final'!$L$11="Catastrófico"),CONCATENATE("R",'Mapa final'!$A$11),"")</f>
        <v/>
      </c>
      <c r="AK14" s="278"/>
      <c r="AL14" s="278" t="str">
        <f>IF(AND('Mapa final'!$H$12="Alta",'Mapa final'!$L$12="Catastrófico"),CONCATENATE("R",'Mapa final'!$A$12),"")</f>
        <v/>
      </c>
      <c r="AM14" s="279"/>
      <c r="AN14" s="84"/>
      <c r="AO14" s="313" t="s">
        <v>80</v>
      </c>
      <c r="AP14" s="314"/>
      <c r="AQ14" s="314"/>
      <c r="AR14" s="314"/>
      <c r="AS14" s="314"/>
      <c r="AT14" s="31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302"/>
      <c r="C15" s="302"/>
      <c r="D15" s="303"/>
      <c r="E15" s="294"/>
      <c r="F15" s="295"/>
      <c r="G15" s="295"/>
      <c r="H15" s="295"/>
      <c r="I15" s="300"/>
      <c r="J15" s="262"/>
      <c r="K15" s="263"/>
      <c r="L15" s="263"/>
      <c r="M15" s="263"/>
      <c r="N15" s="263"/>
      <c r="O15" s="264"/>
      <c r="P15" s="262"/>
      <c r="Q15" s="263"/>
      <c r="R15" s="263"/>
      <c r="S15" s="263"/>
      <c r="T15" s="263"/>
      <c r="U15" s="264"/>
      <c r="V15" s="280"/>
      <c r="W15" s="281"/>
      <c r="X15" s="281"/>
      <c r="Y15" s="281"/>
      <c r="Z15" s="281"/>
      <c r="AA15" s="283"/>
      <c r="AB15" s="280"/>
      <c r="AC15" s="281"/>
      <c r="AD15" s="281"/>
      <c r="AE15" s="281"/>
      <c r="AF15" s="281"/>
      <c r="AG15" s="283"/>
      <c r="AH15" s="271"/>
      <c r="AI15" s="272"/>
      <c r="AJ15" s="272"/>
      <c r="AK15" s="272"/>
      <c r="AL15" s="272"/>
      <c r="AM15" s="273"/>
      <c r="AN15" s="84"/>
      <c r="AO15" s="316"/>
      <c r="AP15" s="317"/>
      <c r="AQ15" s="317"/>
      <c r="AR15" s="317"/>
      <c r="AS15" s="317"/>
      <c r="AT15" s="31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302"/>
      <c r="C16" s="302"/>
      <c r="D16" s="303"/>
      <c r="E16" s="294"/>
      <c r="F16" s="295"/>
      <c r="G16" s="295"/>
      <c r="H16" s="295"/>
      <c r="I16" s="300"/>
      <c r="J16" s="262" t="str">
        <f ca="1">IF(AND('Mapa final'!$H$13="Alta",'Mapa final'!$L$13="Leve"),CONCATENATE("R",'Mapa final'!$A$13),"")</f>
        <v/>
      </c>
      <c r="K16" s="263"/>
      <c r="L16" s="263" t="str">
        <f ca="1">IF(AND('Mapa final'!$H$19="Alta",'Mapa final'!$L$19="Leve"),CONCATENATE("R",'Mapa final'!$A$19),"")</f>
        <v/>
      </c>
      <c r="M16" s="263"/>
      <c r="N16" s="263" t="str">
        <f ca="1">IF(AND('Mapa final'!$H$25="Alta",'Mapa final'!$L$25="Leve"),CONCATENATE("R",'Mapa final'!$A$25),"")</f>
        <v/>
      </c>
      <c r="O16" s="264"/>
      <c r="P16" s="262" t="str">
        <f ca="1">IF(AND('Mapa final'!$H$13="Alta",'Mapa final'!$L$13="Menor"),CONCATENATE("R",'Mapa final'!$A$13),"")</f>
        <v/>
      </c>
      <c r="Q16" s="263"/>
      <c r="R16" s="263" t="str">
        <f ca="1">IF(AND('Mapa final'!$H$19="Alta",'Mapa final'!$L$19="Menor"),CONCATENATE("R",'Mapa final'!$A$19),"")</f>
        <v/>
      </c>
      <c r="S16" s="263"/>
      <c r="T16" s="263" t="str">
        <f ca="1">IF(AND('Mapa final'!$H$25="Alta",'Mapa final'!$L$25="Menor"),CONCATENATE("R",'Mapa final'!$A$25),"")</f>
        <v/>
      </c>
      <c r="U16" s="264"/>
      <c r="V16" s="280" t="str">
        <f ca="1">IF(AND('Mapa final'!$H$13="Alta",'Mapa final'!$L$13="Moderado"),CONCATENATE("R",'Mapa final'!$A$13),"")</f>
        <v/>
      </c>
      <c r="W16" s="281"/>
      <c r="X16" s="282" t="str">
        <f ca="1">IF(AND('Mapa final'!$H$19="Alta",'Mapa final'!$L$19="Moderado"),CONCATENATE("R",'Mapa final'!$A$19),"")</f>
        <v/>
      </c>
      <c r="Y16" s="282"/>
      <c r="Z16" s="282" t="str">
        <f ca="1">IF(AND('Mapa final'!$H$25="Alta",'Mapa final'!$L$25="Moderado"),CONCATENATE("R",'Mapa final'!$A$25),"")</f>
        <v/>
      </c>
      <c r="AA16" s="283"/>
      <c r="AB16" s="280" t="str">
        <f ca="1">IF(AND('Mapa final'!$H$13="Alta",'Mapa final'!$L$13="Mayor"),CONCATENATE("R",'Mapa final'!$A$13),"")</f>
        <v/>
      </c>
      <c r="AC16" s="281"/>
      <c r="AD16" s="282" t="str">
        <f ca="1">IF(AND('Mapa final'!$H$19="Alta",'Mapa final'!$L$19="Mayor"),CONCATENATE("R",'Mapa final'!$A$19),"")</f>
        <v/>
      </c>
      <c r="AE16" s="282"/>
      <c r="AF16" s="282" t="str">
        <f ca="1">IF(AND('Mapa final'!$H$25="Alta",'Mapa final'!$L$25="Mayor"),CONCATENATE("R",'Mapa final'!$A$25),"")</f>
        <v/>
      </c>
      <c r="AG16" s="283"/>
      <c r="AH16" s="271" t="str">
        <f ca="1">IF(AND('Mapa final'!$H$13="Alta",'Mapa final'!$L$13="Catastrófico"),CONCATENATE("R",'Mapa final'!$A$13),"")</f>
        <v/>
      </c>
      <c r="AI16" s="272"/>
      <c r="AJ16" s="272" t="str">
        <f ca="1">IF(AND('Mapa final'!$H$19="Alta",'Mapa final'!$L$19="Catastrófico"),CONCATENATE("R",'Mapa final'!$A$19),"")</f>
        <v/>
      </c>
      <c r="AK16" s="272"/>
      <c r="AL16" s="272" t="str">
        <f ca="1">IF(AND('Mapa final'!$H$25="Alta",'Mapa final'!$L$25="Catastrófico"),CONCATENATE("R",'Mapa final'!$A$25),"")</f>
        <v/>
      </c>
      <c r="AM16" s="273"/>
      <c r="AN16" s="84"/>
      <c r="AO16" s="316"/>
      <c r="AP16" s="317"/>
      <c r="AQ16" s="317"/>
      <c r="AR16" s="317"/>
      <c r="AS16" s="317"/>
      <c r="AT16" s="31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302"/>
      <c r="C17" s="302"/>
      <c r="D17" s="303"/>
      <c r="E17" s="294"/>
      <c r="F17" s="295"/>
      <c r="G17" s="295"/>
      <c r="H17" s="295"/>
      <c r="I17" s="300"/>
      <c r="J17" s="262"/>
      <c r="K17" s="263"/>
      <c r="L17" s="263"/>
      <c r="M17" s="263"/>
      <c r="N17" s="263"/>
      <c r="O17" s="264"/>
      <c r="P17" s="262"/>
      <c r="Q17" s="263"/>
      <c r="R17" s="263"/>
      <c r="S17" s="263"/>
      <c r="T17" s="263"/>
      <c r="U17" s="264"/>
      <c r="V17" s="280"/>
      <c r="W17" s="281"/>
      <c r="X17" s="282"/>
      <c r="Y17" s="282"/>
      <c r="Z17" s="282"/>
      <c r="AA17" s="283"/>
      <c r="AB17" s="280"/>
      <c r="AC17" s="281"/>
      <c r="AD17" s="282"/>
      <c r="AE17" s="282"/>
      <c r="AF17" s="282"/>
      <c r="AG17" s="283"/>
      <c r="AH17" s="271"/>
      <c r="AI17" s="272"/>
      <c r="AJ17" s="272"/>
      <c r="AK17" s="272"/>
      <c r="AL17" s="272"/>
      <c r="AM17" s="273"/>
      <c r="AN17" s="84"/>
      <c r="AO17" s="316"/>
      <c r="AP17" s="317"/>
      <c r="AQ17" s="317"/>
      <c r="AR17" s="317"/>
      <c r="AS17" s="317"/>
      <c r="AT17" s="31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302"/>
      <c r="C18" s="302"/>
      <c r="D18" s="303"/>
      <c r="E18" s="294"/>
      <c r="F18" s="295"/>
      <c r="G18" s="295"/>
      <c r="H18" s="295"/>
      <c r="I18" s="300"/>
      <c r="J18" s="262" t="str">
        <f ca="1">IF(AND('Mapa final'!$H$31="Alta",'Mapa final'!$L$31="Leve"),CONCATENATE("R",'Mapa final'!$A$31),"")</f>
        <v/>
      </c>
      <c r="K18" s="263"/>
      <c r="L18" s="263" t="str">
        <f ca="1">IF(AND('Mapa final'!$H$37="Alta",'Mapa final'!$L$37="Leve"),CONCATENATE("R",'Mapa final'!$A$37),"")</f>
        <v/>
      </c>
      <c r="M18" s="263"/>
      <c r="N18" s="263" t="str">
        <f ca="1">IF(AND('Mapa final'!$H$43="Alta",'Mapa final'!$L$43="Leve"),CONCATENATE("R",'Mapa final'!$A$43),"")</f>
        <v/>
      </c>
      <c r="O18" s="264"/>
      <c r="P18" s="262" t="str">
        <f ca="1">IF(AND('Mapa final'!$H$31="Alta",'Mapa final'!$L$31="Menor"),CONCATENATE("R",'Mapa final'!$A$31),"")</f>
        <v/>
      </c>
      <c r="Q18" s="263"/>
      <c r="R18" s="263" t="str">
        <f ca="1">IF(AND('Mapa final'!$H$37="Alta",'Mapa final'!$L$37="Menor"),CONCATENATE("R",'Mapa final'!$A$37),"")</f>
        <v/>
      </c>
      <c r="S18" s="263"/>
      <c r="T18" s="263" t="str">
        <f ca="1">IF(AND('Mapa final'!$H$43="Alta",'Mapa final'!$L$43="Menor"),CONCATENATE("R",'Mapa final'!$A$43),"")</f>
        <v/>
      </c>
      <c r="U18" s="264"/>
      <c r="V18" s="280" t="str">
        <f ca="1">IF(AND('Mapa final'!$H$31="Alta",'Mapa final'!$L$31="Moderado"),CONCATENATE("R",'Mapa final'!$A$31),"")</f>
        <v/>
      </c>
      <c r="W18" s="281"/>
      <c r="X18" s="282" t="str">
        <f ca="1">IF(AND('Mapa final'!$H$37="Alta",'Mapa final'!$L$37="Moderado"),CONCATENATE("R",'Mapa final'!$A$37),"")</f>
        <v/>
      </c>
      <c r="Y18" s="282"/>
      <c r="Z18" s="282" t="str">
        <f ca="1">IF(AND('Mapa final'!$H$43="Alta",'Mapa final'!$L$43="Moderado"),CONCATENATE("R",'Mapa final'!$A$43),"")</f>
        <v/>
      </c>
      <c r="AA18" s="283"/>
      <c r="AB18" s="280" t="str">
        <f ca="1">IF(AND('Mapa final'!$H$31="Alta",'Mapa final'!$L$31="Mayor"),CONCATENATE("R",'Mapa final'!$A$31),"")</f>
        <v/>
      </c>
      <c r="AC18" s="281"/>
      <c r="AD18" s="282" t="str">
        <f ca="1">IF(AND('Mapa final'!$H$37="Alta",'Mapa final'!$L$37="Mayor"),CONCATENATE("R",'Mapa final'!$A$37),"")</f>
        <v/>
      </c>
      <c r="AE18" s="282"/>
      <c r="AF18" s="282" t="str">
        <f ca="1">IF(AND('Mapa final'!$H$43="Alta",'Mapa final'!$L$43="Mayor"),CONCATENATE("R",'Mapa final'!$A$43),"")</f>
        <v/>
      </c>
      <c r="AG18" s="283"/>
      <c r="AH18" s="271" t="str">
        <f ca="1">IF(AND('Mapa final'!$H$31="Alta",'Mapa final'!$L$31="Catastrófico"),CONCATENATE("R",'Mapa final'!$A$31),"")</f>
        <v/>
      </c>
      <c r="AI18" s="272"/>
      <c r="AJ18" s="272" t="str">
        <f ca="1">IF(AND('Mapa final'!$H$37="Alta",'Mapa final'!$L$37="Catastrófico"),CONCATENATE("R",'Mapa final'!$A$37),"")</f>
        <v/>
      </c>
      <c r="AK18" s="272"/>
      <c r="AL18" s="272" t="str">
        <f ca="1">IF(AND('Mapa final'!$H$43="Alta",'Mapa final'!$L$43="Catastrófico"),CONCATENATE("R",'Mapa final'!$A$43),"")</f>
        <v/>
      </c>
      <c r="AM18" s="273"/>
      <c r="AN18" s="84"/>
      <c r="AO18" s="316"/>
      <c r="AP18" s="317"/>
      <c r="AQ18" s="317"/>
      <c r="AR18" s="317"/>
      <c r="AS18" s="317"/>
      <c r="AT18" s="31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302"/>
      <c r="C19" s="302"/>
      <c r="D19" s="303"/>
      <c r="E19" s="294"/>
      <c r="F19" s="295"/>
      <c r="G19" s="295"/>
      <c r="H19" s="295"/>
      <c r="I19" s="300"/>
      <c r="J19" s="262"/>
      <c r="K19" s="263"/>
      <c r="L19" s="263"/>
      <c r="M19" s="263"/>
      <c r="N19" s="263"/>
      <c r="O19" s="264"/>
      <c r="P19" s="262"/>
      <c r="Q19" s="263"/>
      <c r="R19" s="263"/>
      <c r="S19" s="263"/>
      <c r="T19" s="263"/>
      <c r="U19" s="264"/>
      <c r="V19" s="280"/>
      <c r="W19" s="281"/>
      <c r="X19" s="282"/>
      <c r="Y19" s="282"/>
      <c r="Z19" s="282"/>
      <c r="AA19" s="283"/>
      <c r="AB19" s="280"/>
      <c r="AC19" s="281"/>
      <c r="AD19" s="282"/>
      <c r="AE19" s="282"/>
      <c r="AF19" s="282"/>
      <c r="AG19" s="283"/>
      <c r="AH19" s="271"/>
      <c r="AI19" s="272"/>
      <c r="AJ19" s="272"/>
      <c r="AK19" s="272"/>
      <c r="AL19" s="272"/>
      <c r="AM19" s="273"/>
      <c r="AN19" s="84"/>
      <c r="AO19" s="316"/>
      <c r="AP19" s="317"/>
      <c r="AQ19" s="317"/>
      <c r="AR19" s="317"/>
      <c r="AS19" s="317"/>
      <c r="AT19" s="31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302"/>
      <c r="C20" s="302"/>
      <c r="D20" s="303"/>
      <c r="E20" s="294"/>
      <c r="F20" s="295"/>
      <c r="G20" s="295"/>
      <c r="H20" s="295"/>
      <c r="I20" s="300"/>
      <c r="J20" s="262" t="str">
        <f ca="1">IF(AND('Mapa final'!$H$49="Alta",'Mapa final'!$L$49="Leve"),CONCATENATE("R",'Mapa final'!$A$49),"")</f>
        <v/>
      </c>
      <c r="K20" s="263"/>
      <c r="L20" s="263" t="str">
        <f>IF(AND('Mapa final'!$H$55="Alta",'Mapa final'!$L$55="Leve"),CONCATENATE("R",'Mapa final'!$A$55),"")</f>
        <v/>
      </c>
      <c r="M20" s="263"/>
      <c r="N20" s="263" t="str">
        <f>IF(AND('Mapa final'!$H$61="Alta",'Mapa final'!$L$61="Leve"),CONCATENATE("R",'Mapa final'!$A$61),"")</f>
        <v/>
      </c>
      <c r="O20" s="264"/>
      <c r="P20" s="262" t="str">
        <f ca="1">IF(AND('Mapa final'!$H$49="Alta",'Mapa final'!$L$49="Menor"),CONCATENATE("R",'Mapa final'!$A$49),"")</f>
        <v/>
      </c>
      <c r="Q20" s="263"/>
      <c r="R20" s="263" t="str">
        <f>IF(AND('Mapa final'!$H$55="Alta",'Mapa final'!$L$55="Menor"),CONCATENATE("R",'Mapa final'!$A$55),"")</f>
        <v/>
      </c>
      <c r="S20" s="263"/>
      <c r="T20" s="263" t="str">
        <f>IF(AND('Mapa final'!$H$61="Alta",'Mapa final'!$L$61="Menor"),CONCATENATE("R",'Mapa final'!$A$61),"")</f>
        <v/>
      </c>
      <c r="U20" s="264"/>
      <c r="V20" s="280" t="str">
        <f ca="1">IF(AND('Mapa final'!$H$49="Alta",'Mapa final'!$L$49="Moderado"),CONCATENATE("R",'Mapa final'!$A$49),"")</f>
        <v/>
      </c>
      <c r="W20" s="281"/>
      <c r="X20" s="282" t="str">
        <f>IF(AND('Mapa final'!$H$55="Alta",'Mapa final'!$L$55="Moderado"),CONCATENATE("R",'Mapa final'!$A$55),"")</f>
        <v/>
      </c>
      <c r="Y20" s="282"/>
      <c r="Z20" s="282" t="str">
        <f>IF(AND('Mapa final'!$H$61="Alta",'Mapa final'!$L$61="Moderado"),CONCATENATE("R",'Mapa final'!$A$61),"")</f>
        <v/>
      </c>
      <c r="AA20" s="283"/>
      <c r="AB20" s="280" t="str">
        <f ca="1">IF(AND('Mapa final'!$H$49="Alta",'Mapa final'!$L$49="Mayor"),CONCATENATE("R",'Mapa final'!$A$49),"")</f>
        <v/>
      </c>
      <c r="AC20" s="281"/>
      <c r="AD20" s="282" t="str">
        <f>IF(AND('Mapa final'!$H$55="Alta",'Mapa final'!$L$55="Mayor"),CONCATENATE("R",'Mapa final'!$A$55),"")</f>
        <v/>
      </c>
      <c r="AE20" s="282"/>
      <c r="AF20" s="282" t="str">
        <f>IF(AND('Mapa final'!$H$61="Alta",'Mapa final'!$L$61="Mayor"),CONCATENATE("R",'Mapa final'!$A$61),"")</f>
        <v/>
      </c>
      <c r="AG20" s="283"/>
      <c r="AH20" s="271" t="str">
        <f ca="1">IF(AND('Mapa final'!$H$49="Alta",'Mapa final'!$L$49="Catastrófico"),CONCATENATE("R",'Mapa final'!$A$49),"")</f>
        <v/>
      </c>
      <c r="AI20" s="272"/>
      <c r="AJ20" s="272" t="str">
        <f>IF(AND('Mapa final'!$H$55="Alta",'Mapa final'!$L$55="Catastrófico"),CONCATENATE("R",'Mapa final'!$A$55),"")</f>
        <v/>
      </c>
      <c r="AK20" s="272"/>
      <c r="AL20" s="272" t="str">
        <f>IF(AND('Mapa final'!$H$61="Alta",'Mapa final'!$L$61="Catastrófico"),CONCATENATE("R",'Mapa final'!$A$61),"")</f>
        <v/>
      </c>
      <c r="AM20" s="273"/>
      <c r="AN20" s="84"/>
      <c r="AO20" s="316"/>
      <c r="AP20" s="317"/>
      <c r="AQ20" s="317"/>
      <c r="AR20" s="317"/>
      <c r="AS20" s="317"/>
      <c r="AT20" s="31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302"/>
      <c r="C21" s="302"/>
      <c r="D21" s="303"/>
      <c r="E21" s="297"/>
      <c r="F21" s="298"/>
      <c r="G21" s="298"/>
      <c r="H21" s="298"/>
      <c r="I21" s="298"/>
      <c r="J21" s="265"/>
      <c r="K21" s="266"/>
      <c r="L21" s="266"/>
      <c r="M21" s="266"/>
      <c r="N21" s="266"/>
      <c r="O21" s="267"/>
      <c r="P21" s="265"/>
      <c r="Q21" s="266"/>
      <c r="R21" s="266"/>
      <c r="S21" s="266"/>
      <c r="T21" s="266"/>
      <c r="U21" s="267"/>
      <c r="V21" s="284"/>
      <c r="W21" s="285"/>
      <c r="X21" s="285"/>
      <c r="Y21" s="285"/>
      <c r="Z21" s="285"/>
      <c r="AA21" s="286"/>
      <c r="AB21" s="284"/>
      <c r="AC21" s="285"/>
      <c r="AD21" s="285"/>
      <c r="AE21" s="285"/>
      <c r="AF21" s="285"/>
      <c r="AG21" s="286"/>
      <c r="AH21" s="274"/>
      <c r="AI21" s="275"/>
      <c r="AJ21" s="275"/>
      <c r="AK21" s="275"/>
      <c r="AL21" s="275"/>
      <c r="AM21" s="276"/>
      <c r="AN21" s="84"/>
      <c r="AO21" s="319"/>
      <c r="AP21" s="320"/>
      <c r="AQ21" s="320"/>
      <c r="AR21" s="320"/>
      <c r="AS21" s="320"/>
      <c r="AT21" s="32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302"/>
      <c r="C22" s="302"/>
      <c r="D22" s="303"/>
      <c r="E22" s="291" t="s">
        <v>117</v>
      </c>
      <c r="F22" s="292"/>
      <c r="G22" s="292"/>
      <c r="H22" s="292"/>
      <c r="I22" s="293"/>
      <c r="J22" s="268" t="str">
        <f ca="1">IF(AND('Mapa final'!$H$10="Media",'Mapa final'!$L$10="Leve"),CONCATENATE("R",'Mapa final'!$A$10),"")</f>
        <v/>
      </c>
      <c r="K22" s="269"/>
      <c r="L22" s="269" t="str">
        <f>IF(AND('Mapa final'!$H$11="Media",'Mapa final'!$L$11="Leve"),CONCATENATE("R",'Mapa final'!$A$11),"")</f>
        <v/>
      </c>
      <c r="M22" s="269"/>
      <c r="N22" s="269" t="str">
        <f>IF(AND('Mapa final'!$H$12="Media",'Mapa final'!$L$12="Leve"),CONCATENATE("R",'Mapa final'!$A$12),"")</f>
        <v/>
      </c>
      <c r="O22" s="270"/>
      <c r="P22" s="268" t="str">
        <f ca="1">IF(AND('Mapa final'!$H$10="Media",'Mapa final'!$L$10="Menor"),CONCATENATE("R",'Mapa final'!$A$10),"")</f>
        <v/>
      </c>
      <c r="Q22" s="269"/>
      <c r="R22" s="269" t="str">
        <f>IF(AND('Mapa final'!$H$11="Media",'Mapa final'!$L$11="Menor"),CONCATENATE("R",'Mapa final'!$A$11),"")</f>
        <v/>
      </c>
      <c r="S22" s="269"/>
      <c r="T22" s="269" t="str">
        <f>IF(AND('Mapa final'!$H$12="Media",'Mapa final'!$L$12="Menor"),CONCATENATE("R",'Mapa final'!$A$12),"")</f>
        <v/>
      </c>
      <c r="U22" s="270"/>
      <c r="V22" s="268" t="str">
        <f ca="1">IF(AND('Mapa final'!$H$10="Media",'Mapa final'!$L$10="Moderado"),CONCATENATE("R",'Mapa final'!$A$10),"")</f>
        <v/>
      </c>
      <c r="W22" s="269"/>
      <c r="X22" s="269" t="str">
        <f>IF(AND('Mapa final'!$H$11="Media",'Mapa final'!$L$11="Moderado"),CONCATENATE("R",'Mapa final'!$A$11),"")</f>
        <v/>
      </c>
      <c r="Y22" s="269"/>
      <c r="Z22" s="269" t="str">
        <f>IF(AND('Mapa final'!$H$12="Media",'Mapa final'!$L$12="Moderado"),CONCATENATE("R",'Mapa final'!$A$12),"")</f>
        <v/>
      </c>
      <c r="AA22" s="270"/>
      <c r="AB22" s="287" t="str">
        <f ca="1">IF(AND('Mapa final'!$H$10="Media",'Mapa final'!$L$10="Mayor"),CONCATENATE("R",'Mapa final'!$A$10),"")</f>
        <v/>
      </c>
      <c r="AC22" s="288"/>
      <c r="AD22" s="288" t="str">
        <f>IF(AND('Mapa final'!$H$11="Media",'Mapa final'!$L$11="Mayor"),CONCATENATE("R",'Mapa final'!$A$11),"")</f>
        <v/>
      </c>
      <c r="AE22" s="288"/>
      <c r="AF22" s="288" t="str">
        <f>IF(AND('Mapa final'!$H$12="Media",'Mapa final'!$L$12="Mayor"),CONCATENATE("R",'Mapa final'!$A$12),"")</f>
        <v/>
      </c>
      <c r="AG22" s="289"/>
      <c r="AH22" s="277" t="str">
        <f ca="1">IF(AND('Mapa final'!$H$10="Media",'Mapa final'!$L$10="Catastrófico"),CONCATENATE("R",'Mapa final'!$A$10),"")</f>
        <v/>
      </c>
      <c r="AI22" s="278"/>
      <c r="AJ22" s="278" t="str">
        <f>IF(AND('Mapa final'!$H$11="Media",'Mapa final'!$L$11="Catastrófico"),CONCATENATE("R",'Mapa final'!$A$11),"")</f>
        <v/>
      </c>
      <c r="AK22" s="278"/>
      <c r="AL22" s="278" t="str">
        <f>IF(AND('Mapa final'!$H$12="Media",'Mapa final'!$L$12="Catastrófico"),CONCATENATE("R",'Mapa final'!$A$12),"")</f>
        <v/>
      </c>
      <c r="AM22" s="279"/>
      <c r="AN22" s="84"/>
      <c r="AO22" s="322" t="s">
        <v>81</v>
      </c>
      <c r="AP22" s="323"/>
      <c r="AQ22" s="323"/>
      <c r="AR22" s="323"/>
      <c r="AS22" s="323"/>
      <c r="AT22" s="32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302"/>
      <c r="C23" s="302"/>
      <c r="D23" s="303"/>
      <c r="E23" s="294"/>
      <c r="F23" s="295"/>
      <c r="G23" s="295"/>
      <c r="H23" s="295"/>
      <c r="I23" s="296"/>
      <c r="J23" s="262"/>
      <c r="K23" s="263"/>
      <c r="L23" s="263"/>
      <c r="M23" s="263"/>
      <c r="N23" s="263"/>
      <c r="O23" s="264"/>
      <c r="P23" s="262"/>
      <c r="Q23" s="263"/>
      <c r="R23" s="263"/>
      <c r="S23" s="263"/>
      <c r="T23" s="263"/>
      <c r="U23" s="264"/>
      <c r="V23" s="262"/>
      <c r="W23" s="263"/>
      <c r="X23" s="263"/>
      <c r="Y23" s="263"/>
      <c r="Z23" s="263"/>
      <c r="AA23" s="264"/>
      <c r="AB23" s="280"/>
      <c r="AC23" s="281"/>
      <c r="AD23" s="281"/>
      <c r="AE23" s="281"/>
      <c r="AF23" s="281"/>
      <c r="AG23" s="283"/>
      <c r="AH23" s="271"/>
      <c r="AI23" s="272"/>
      <c r="AJ23" s="272"/>
      <c r="AK23" s="272"/>
      <c r="AL23" s="272"/>
      <c r="AM23" s="273"/>
      <c r="AN23" s="84"/>
      <c r="AO23" s="325"/>
      <c r="AP23" s="326"/>
      <c r="AQ23" s="326"/>
      <c r="AR23" s="326"/>
      <c r="AS23" s="326"/>
      <c r="AT23" s="32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302"/>
      <c r="C24" s="302"/>
      <c r="D24" s="303"/>
      <c r="E24" s="294"/>
      <c r="F24" s="295"/>
      <c r="G24" s="295"/>
      <c r="H24" s="295"/>
      <c r="I24" s="296"/>
      <c r="J24" s="262" t="str">
        <f ca="1">IF(AND('Mapa final'!$H$13="Media",'Mapa final'!$L$13="Leve"),CONCATENATE("R",'Mapa final'!$A$13),"")</f>
        <v/>
      </c>
      <c r="K24" s="263"/>
      <c r="L24" s="263" t="str">
        <f ca="1">IF(AND('Mapa final'!$H$19="Media",'Mapa final'!$L$19="Leve"),CONCATENATE("R",'Mapa final'!$A$19),"")</f>
        <v/>
      </c>
      <c r="M24" s="263"/>
      <c r="N24" s="263" t="str">
        <f ca="1">IF(AND('Mapa final'!$H$25="Media",'Mapa final'!$L$25="Leve"),CONCATENATE("R",'Mapa final'!$A$25),"")</f>
        <v/>
      </c>
      <c r="O24" s="264"/>
      <c r="P24" s="262" t="str">
        <f ca="1">IF(AND('Mapa final'!$H$13="Media",'Mapa final'!$L$13="Menor"),CONCATENATE("R",'Mapa final'!$A$13),"")</f>
        <v/>
      </c>
      <c r="Q24" s="263"/>
      <c r="R24" s="263" t="str">
        <f ca="1">IF(AND('Mapa final'!$H$19="Media",'Mapa final'!$L$19="Menor"),CONCATENATE("R",'Mapa final'!$A$19),"")</f>
        <v/>
      </c>
      <c r="S24" s="263"/>
      <c r="T24" s="263" t="str">
        <f ca="1">IF(AND('Mapa final'!$H$25="Media",'Mapa final'!$L$25="Menor"),CONCATENATE("R",'Mapa final'!$A$25),"")</f>
        <v/>
      </c>
      <c r="U24" s="264"/>
      <c r="V24" s="262" t="str">
        <f ca="1">IF(AND('Mapa final'!$H$13="Media",'Mapa final'!$L$13="Moderado"),CONCATENATE("R",'Mapa final'!$A$13),"")</f>
        <v/>
      </c>
      <c r="W24" s="263"/>
      <c r="X24" s="263" t="str">
        <f ca="1">IF(AND('Mapa final'!$H$19="Media",'Mapa final'!$L$19="Moderado"),CONCATENATE("R",'Mapa final'!$A$19),"")</f>
        <v/>
      </c>
      <c r="Y24" s="263"/>
      <c r="Z24" s="263" t="str">
        <f ca="1">IF(AND('Mapa final'!$H$25="Media",'Mapa final'!$L$25="Moderado"),CONCATENATE("R",'Mapa final'!$A$25),"")</f>
        <v/>
      </c>
      <c r="AA24" s="264"/>
      <c r="AB24" s="280" t="str">
        <f ca="1">IF(AND('Mapa final'!$H$13="Media",'Mapa final'!$L$13="Mayor"),CONCATENATE("R",'Mapa final'!$A$13),"")</f>
        <v/>
      </c>
      <c r="AC24" s="281"/>
      <c r="AD24" s="282" t="str">
        <f ca="1">IF(AND('Mapa final'!$H$19="Media",'Mapa final'!$L$19="Mayor"),CONCATENATE("R",'Mapa final'!$A$19),"")</f>
        <v/>
      </c>
      <c r="AE24" s="282"/>
      <c r="AF24" s="282" t="str">
        <f ca="1">IF(AND('Mapa final'!$H$25="Media",'Mapa final'!$L$25="Mayor"),CONCATENATE("R",'Mapa final'!$A$25),"")</f>
        <v/>
      </c>
      <c r="AG24" s="283"/>
      <c r="AH24" s="271" t="str">
        <f ca="1">IF(AND('Mapa final'!$H$13="Media",'Mapa final'!$L$13="Catastrófico"),CONCATENATE("R",'Mapa final'!$A$13),"")</f>
        <v/>
      </c>
      <c r="AI24" s="272"/>
      <c r="AJ24" s="272" t="str">
        <f ca="1">IF(AND('Mapa final'!$H$19="Media",'Mapa final'!$L$19="Catastrófico"),CONCATENATE("R",'Mapa final'!$A$19),"")</f>
        <v/>
      </c>
      <c r="AK24" s="272"/>
      <c r="AL24" s="272" t="str">
        <f ca="1">IF(AND('Mapa final'!$H$25="Media",'Mapa final'!$L$25="Catastrófico"),CONCATENATE("R",'Mapa final'!$A$25),"")</f>
        <v/>
      </c>
      <c r="AM24" s="273"/>
      <c r="AN24" s="84"/>
      <c r="AO24" s="325"/>
      <c r="AP24" s="326"/>
      <c r="AQ24" s="326"/>
      <c r="AR24" s="326"/>
      <c r="AS24" s="326"/>
      <c r="AT24" s="32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302"/>
      <c r="C25" s="302"/>
      <c r="D25" s="303"/>
      <c r="E25" s="294"/>
      <c r="F25" s="295"/>
      <c r="G25" s="295"/>
      <c r="H25" s="295"/>
      <c r="I25" s="296"/>
      <c r="J25" s="262"/>
      <c r="K25" s="263"/>
      <c r="L25" s="263"/>
      <c r="M25" s="263"/>
      <c r="N25" s="263"/>
      <c r="O25" s="264"/>
      <c r="P25" s="262"/>
      <c r="Q25" s="263"/>
      <c r="R25" s="263"/>
      <c r="S25" s="263"/>
      <c r="T25" s="263"/>
      <c r="U25" s="264"/>
      <c r="V25" s="262"/>
      <c r="W25" s="263"/>
      <c r="X25" s="263"/>
      <c r="Y25" s="263"/>
      <c r="Z25" s="263"/>
      <c r="AA25" s="264"/>
      <c r="AB25" s="280"/>
      <c r="AC25" s="281"/>
      <c r="AD25" s="282"/>
      <c r="AE25" s="282"/>
      <c r="AF25" s="282"/>
      <c r="AG25" s="283"/>
      <c r="AH25" s="271"/>
      <c r="AI25" s="272"/>
      <c r="AJ25" s="272"/>
      <c r="AK25" s="272"/>
      <c r="AL25" s="272"/>
      <c r="AM25" s="273"/>
      <c r="AN25" s="84"/>
      <c r="AO25" s="325"/>
      <c r="AP25" s="326"/>
      <c r="AQ25" s="326"/>
      <c r="AR25" s="326"/>
      <c r="AS25" s="326"/>
      <c r="AT25" s="32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302"/>
      <c r="C26" s="302"/>
      <c r="D26" s="303"/>
      <c r="E26" s="294"/>
      <c r="F26" s="295"/>
      <c r="G26" s="295"/>
      <c r="H26" s="295"/>
      <c r="I26" s="296"/>
      <c r="J26" s="262" t="str">
        <f ca="1">IF(AND('Mapa final'!$H$31="Media",'Mapa final'!$L$31="Leve"),CONCATENATE("R",'Mapa final'!$A$31),"")</f>
        <v/>
      </c>
      <c r="K26" s="263"/>
      <c r="L26" s="263" t="str">
        <f ca="1">IF(AND('Mapa final'!$H$37="Media",'Mapa final'!$L$37="Leve"),CONCATENATE("R",'Mapa final'!$A$37),"")</f>
        <v/>
      </c>
      <c r="M26" s="263"/>
      <c r="N26" s="263" t="str">
        <f ca="1">IF(AND('Mapa final'!$H$43="Media",'Mapa final'!$L$43="Leve"),CONCATENATE("R",'Mapa final'!$A$43),"")</f>
        <v/>
      </c>
      <c r="O26" s="264"/>
      <c r="P26" s="262" t="str">
        <f ca="1">IF(AND('Mapa final'!$H$31="Media",'Mapa final'!$L$31="Menor"),CONCATENATE("R",'Mapa final'!$A$31),"")</f>
        <v/>
      </c>
      <c r="Q26" s="263"/>
      <c r="R26" s="263" t="str">
        <f ca="1">IF(AND('Mapa final'!$H$37="Media",'Mapa final'!$L$37="Menor"),CONCATENATE("R",'Mapa final'!$A$37),"")</f>
        <v/>
      </c>
      <c r="S26" s="263"/>
      <c r="T26" s="263" t="str">
        <f ca="1">IF(AND('Mapa final'!$H$43="Media",'Mapa final'!$L$43="Menor"),CONCATENATE("R",'Mapa final'!$A$43),"")</f>
        <v/>
      </c>
      <c r="U26" s="264"/>
      <c r="V26" s="262" t="str">
        <f ca="1">IF(AND('Mapa final'!$H$31="Media",'Mapa final'!$L$31="Moderado"),CONCATENATE("R",'Mapa final'!$A$31),"")</f>
        <v/>
      </c>
      <c r="W26" s="263"/>
      <c r="X26" s="263" t="str">
        <f ca="1">IF(AND('Mapa final'!$H$37="Media",'Mapa final'!$L$37="Moderado"),CONCATENATE("R",'Mapa final'!$A$37),"")</f>
        <v/>
      </c>
      <c r="Y26" s="263"/>
      <c r="Z26" s="263" t="str">
        <f ca="1">IF(AND('Mapa final'!$H$43="Media",'Mapa final'!$L$43="Moderado"),CONCATENATE("R",'Mapa final'!$A$43),"")</f>
        <v/>
      </c>
      <c r="AA26" s="264"/>
      <c r="AB26" s="280" t="str">
        <f ca="1">IF(AND('Mapa final'!$H$31="Media",'Mapa final'!$L$31="Mayor"),CONCATENATE("R",'Mapa final'!$A$31),"")</f>
        <v/>
      </c>
      <c r="AC26" s="281"/>
      <c r="AD26" s="282" t="str">
        <f ca="1">IF(AND('Mapa final'!$H$37="Media",'Mapa final'!$L$37="Mayor"),CONCATENATE("R",'Mapa final'!$A$37),"")</f>
        <v/>
      </c>
      <c r="AE26" s="282"/>
      <c r="AF26" s="282" t="str">
        <f ca="1">IF(AND('Mapa final'!$H$43="Media",'Mapa final'!$L$43="Mayor"),CONCATENATE("R",'Mapa final'!$A$43),"")</f>
        <v/>
      </c>
      <c r="AG26" s="283"/>
      <c r="AH26" s="271" t="str">
        <f ca="1">IF(AND('Mapa final'!$H$31="Media",'Mapa final'!$L$31="Catastrófico"),CONCATENATE("R",'Mapa final'!$A$31),"")</f>
        <v/>
      </c>
      <c r="AI26" s="272"/>
      <c r="AJ26" s="272" t="str">
        <f ca="1">IF(AND('Mapa final'!$H$37="Media",'Mapa final'!$L$37="Catastrófico"),CONCATENATE("R",'Mapa final'!$A$37),"")</f>
        <v/>
      </c>
      <c r="AK26" s="272"/>
      <c r="AL26" s="272" t="str">
        <f ca="1">IF(AND('Mapa final'!$H$43="Media",'Mapa final'!$L$43="Catastrófico"),CONCATENATE("R",'Mapa final'!$A$43),"")</f>
        <v/>
      </c>
      <c r="AM26" s="273"/>
      <c r="AN26" s="84"/>
      <c r="AO26" s="325"/>
      <c r="AP26" s="326"/>
      <c r="AQ26" s="326"/>
      <c r="AR26" s="326"/>
      <c r="AS26" s="326"/>
      <c r="AT26" s="32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302"/>
      <c r="C27" s="302"/>
      <c r="D27" s="303"/>
      <c r="E27" s="294"/>
      <c r="F27" s="295"/>
      <c r="G27" s="295"/>
      <c r="H27" s="295"/>
      <c r="I27" s="296"/>
      <c r="J27" s="262"/>
      <c r="K27" s="263"/>
      <c r="L27" s="263"/>
      <c r="M27" s="263"/>
      <c r="N27" s="263"/>
      <c r="O27" s="264"/>
      <c r="P27" s="262"/>
      <c r="Q27" s="263"/>
      <c r="R27" s="263"/>
      <c r="S27" s="263"/>
      <c r="T27" s="263"/>
      <c r="U27" s="264"/>
      <c r="V27" s="262"/>
      <c r="W27" s="263"/>
      <c r="X27" s="263"/>
      <c r="Y27" s="263"/>
      <c r="Z27" s="263"/>
      <c r="AA27" s="264"/>
      <c r="AB27" s="280"/>
      <c r="AC27" s="281"/>
      <c r="AD27" s="282"/>
      <c r="AE27" s="282"/>
      <c r="AF27" s="282"/>
      <c r="AG27" s="283"/>
      <c r="AH27" s="271"/>
      <c r="AI27" s="272"/>
      <c r="AJ27" s="272"/>
      <c r="AK27" s="272"/>
      <c r="AL27" s="272"/>
      <c r="AM27" s="273"/>
      <c r="AN27" s="84"/>
      <c r="AO27" s="325"/>
      <c r="AP27" s="326"/>
      <c r="AQ27" s="326"/>
      <c r="AR27" s="326"/>
      <c r="AS27" s="326"/>
      <c r="AT27" s="32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302"/>
      <c r="C28" s="302"/>
      <c r="D28" s="303"/>
      <c r="E28" s="294"/>
      <c r="F28" s="295"/>
      <c r="G28" s="295"/>
      <c r="H28" s="295"/>
      <c r="I28" s="296"/>
      <c r="J28" s="262" t="str">
        <f ca="1">IF(AND('Mapa final'!$H$49="Media",'Mapa final'!$L$49="Leve"),CONCATENATE("R",'Mapa final'!$A$49),"")</f>
        <v/>
      </c>
      <c r="K28" s="263"/>
      <c r="L28" s="263" t="str">
        <f>IF(AND('Mapa final'!$H$55="Media",'Mapa final'!$L$55="Leve"),CONCATENATE("R",'Mapa final'!$A$55),"")</f>
        <v/>
      </c>
      <c r="M28" s="263"/>
      <c r="N28" s="263" t="str">
        <f>IF(AND('Mapa final'!$H$61="Media",'Mapa final'!$L$61="Leve"),CONCATENATE("R",'Mapa final'!$A$61),"")</f>
        <v/>
      </c>
      <c r="O28" s="264"/>
      <c r="P28" s="262" t="str">
        <f ca="1">IF(AND('Mapa final'!$H$49="Media",'Mapa final'!$L$49="Menor"),CONCATENATE("R",'Mapa final'!$A$49),"")</f>
        <v/>
      </c>
      <c r="Q28" s="263"/>
      <c r="R28" s="263" t="str">
        <f>IF(AND('Mapa final'!$H$55="Media",'Mapa final'!$L$55="Menor"),CONCATENATE("R",'Mapa final'!$A$55),"")</f>
        <v/>
      </c>
      <c r="S28" s="263"/>
      <c r="T28" s="263" t="str">
        <f>IF(AND('Mapa final'!$H$61="Media",'Mapa final'!$L$61="Menor"),CONCATENATE("R",'Mapa final'!$A$61),"")</f>
        <v/>
      </c>
      <c r="U28" s="264"/>
      <c r="V28" s="262" t="str">
        <f ca="1">IF(AND('Mapa final'!$H$49="Media",'Mapa final'!$L$49="Moderado"),CONCATENATE("R",'Mapa final'!$A$49),"")</f>
        <v/>
      </c>
      <c r="W28" s="263"/>
      <c r="X28" s="263" t="str">
        <f>IF(AND('Mapa final'!$H$55="Media",'Mapa final'!$L$55="Moderado"),CONCATENATE("R",'Mapa final'!$A$55),"")</f>
        <v/>
      </c>
      <c r="Y28" s="263"/>
      <c r="Z28" s="263" t="str">
        <f>IF(AND('Mapa final'!$H$61="Media",'Mapa final'!$L$61="Moderado"),CONCATENATE("R",'Mapa final'!$A$61),"")</f>
        <v/>
      </c>
      <c r="AA28" s="264"/>
      <c r="AB28" s="280" t="str">
        <f ca="1">IF(AND('Mapa final'!$H$49="Media",'Mapa final'!$L$49="Mayor"),CONCATENATE("R",'Mapa final'!$A$49),"")</f>
        <v/>
      </c>
      <c r="AC28" s="281"/>
      <c r="AD28" s="282" t="str">
        <f>IF(AND('Mapa final'!$H$55="Media",'Mapa final'!$L$55="Mayor"),CONCATENATE("R",'Mapa final'!$A$55),"")</f>
        <v/>
      </c>
      <c r="AE28" s="282"/>
      <c r="AF28" s="282" t="str">
        <f>IF(AND('Mapa final'!$H$61="Media",'Mapa final'!$L$61="Mayor"),CONCATENATE("R",'Mapa final'!$A$61),"")</f>
        <v/>
      </c>
      <c r="AG28" s="283"/>
      <c r="AH28" s="271" t="str">
        <f ca="1">IF(AND('Mapa final'!$H$49="Media",'Mapa final'!$L$49="Catastrófico"),CONCATENATE("R",'Mapa final'!$A$49),"")</f>
        <v/>
      </c>
      <c r="AI28" s="272"/>
      <c r="AJ28" s="272" t="str">
        <f>IF(AND('Mapa final'!$H$55="Media",'Mapa final'!$L$55="Catastrófico"),CONCATENATE("R",'Mapa final'!$A$55),"")</f>
        <v/>
      </c>
      <c r="AK28" s="272"/>
      <c r="AL28" s="272" t="str">
        <f>IF(AND('Mapa final'!$H$61="Media",'Mapa final'!$L$61="Catastrófico"),CONCATENATE("R",'Mapa final'!$A$61),"")</f>
        <v/>
      </c>
      <c r="AM28" s="273"/>
      <c r="AN28" s="84"/>
      <c r="AO28" s="325"/>
      <c r="AP28" s="326"/>
      <c r="AQ28" s="326"/>
      <c r="AR28" s="326"/>
      <c r="AS28" s="326"/>
      <c r="AT28" s="32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302"/>
      <c r="C29" s="302"/>
      <c r="D29" s="303"/>
      <c r="E29" s="297"/>
      <c r="F29" s="298"/>
      <c r="G29" s="298"/>
      <c r="H29" s="298"/>
      <c r="I29" s="299"/>
      <c r="J29" s="262"/>
      <c r="K29" s="263"/>
      <c r="L29" s="263"/>
      <c r="M29" s="263"/>
      <c r="N29" s="263"/>
      <c r="O29" s="264"/>
      <c r="P29" s="265"/>
      <c r="Q29" s="266"/>
      <c r="R29" s="266"/>
      <c r="S29" s="266"/>
      <c r="T29" s="266"/>
      <c r="U29" s="267"/>
      <c r="V29" s="265"/>
      <c r="W29" s="266"/>
      <c r="X29" s="266"/>
      <c r="Y29" s="266"/>
      <c r="Z29" s="266"/>
      <c r="AA29" s="267"/>
      <c r="AB29" s="284"/>
      <c r="AC29" s="285"/>
      <c r="AD29" s="285"/>
      <c r="AE29" s="285"/>
      <c r="AF29" s="285"/>
      <c r="AG29" s="286"/>
      <c r="AH29" s="274"/>
      <c r="AI29" s="275"/>
      <c r="AJ29" s="275"/>
      <c r="AK29" s="275"/>
      <c r="AL29" s="275"/>
      <c r="AM29" s="276"/>
      <c r="AN29" s="84"/>
      <c r="AO29" s="328"/>
      <c r="AP29" s="329"/>
      <c r="AQ29" s="329"/>
      <c r="AR29" s="329"/>
      <c r="AS29" s="329"/>
      <c r="AT29" s="33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302"/>
      <c r="C30" s="302"/>
      <c r="D30" s="303"/>
      <c r="E30" s="291" t="s">
        <v>114</v>
      </c>
      <c r="F30" s="292"/>
      <c r="G30" s="292"/>
      <c r="H30" s="292"/>
      <c r="I30" s="292"/>
      <c r="J30" s="259" t="str">
        <f ca="1">IF(AND('Mapa final'!$H$10="Baja",'Mapa final'!$L$10="Leve"),CONCATENATE("R",'Mapa final'!$A$10),"")</f>
        <v>R1</v>
      </c>
      <c r="K30" s="260"/>
      <c r="L30" s="260" t="str">
        <f>IF(AND('Mapa final'!$H$11="Baja",'Mapa final'!$L$11="Leve"),CONCATENATE("R",'Mapa final'!$A$11),"")</f>
        <v/>
      </c>
      <c r="M30" s="260"/>
      <c r="N30" s="260" t="str">
        <f>IF(AND('Mapa final'!$H$12="Baja",'Mapa final'!$L$12="Leve"),CONCATENATE("R",'Mapa final'!$A$12),"")</f>
        <v/>
      </c>
      <c r="O30" s="261"/>
      <c r="P30" s="269" t="str">
        <f ca="1">IF(AND('Mapa final'!$H$10="Baja",'Mapa final'!$L$10="Menor"),CONCATENATE("R",'Mapa final'!$A$10),"")</f>
        <v/>
      </c>
      <c r="Q30" s="269"/>
      <c r="R30" s="269" t="str">
        <f>IF(AND('Mapa final'!$H$11="Baja",'Mapa final'!$L$11="Menor"),CONCATENATE("R",'Mapa final'!$A$11),"")</f>
        <v/>
      </c>
      <c r="S30" s="269"/>
      <c r="T30" s="269" t="str">
        <f>IF(AND('Mapa final'!$H$12="Baja",'Mapa final'!$L$12="Menor"),CONCATENATE("R",'Mapa final'!$A$12),"")</f>
        <v/>
      </c>
      <c r="U30" s="270"/>
      <c r="V30" s="268" t="str">
        <f ca="1">IF(AND('Mapa final'!$H$10="Baja",'Mapa final'!$L$10="Moderado"),CONCATENATE("R",'Mapa final'!$A$10),"")</f>
        <v/>
      </c>
      <c r="W30" s="269"/>
      <c r="X30" s="269" t="str">
        <f>IF(AND('Mapa final'!$H$11="Baja",'Mapa final'!$L$11="Moderado"),CONCATENATE("R",'Mapa final'!$A$11),"")</f>
        <v/>
      </c>
      <c r="Y30" s="269"/>
      <c r="Z30" s="269" t="str">
        <f>IF(AND('Mapa final'!$H$12="Baja",'Mapa final'!$L$12="Moderado"),CONCATENATE("R",'Mapa final'!$A$12),"")</f>
        <v>R3</v>
      </c>
      <c r="AA30" s="270"/>
      <c r="AB30" s="287" t="str">
        <f ca="1">IF(AND('Mapa final'!$H$10="Baja",'Mapa final'!$L$10="Mayor"),CONCATENATE("R",'Mapa final'!$A$10),"")</f>
        <v/>
      </c>
      <c r="AC30" s="288"/>
      <c r="AD30" s="288" t="str">
        <f>IF(AND('Mapa final'!$H$11="Baja",'Mapa final'!$L$11="Mayor"),CONCATENATE("R",'Mapa final'!$A$11),"")</f>
        <v/>
      </c>
      <c r="AE30" s="288"/>
      <c r="AF30" s="288" t="str">
        <f>IF(AND('Mapa final'!$H$12="Baja",'Mapa final'!$L$12="Mayor"),CONCATENATE("R",'Mapa final'!$A$12),"")</f>
        <v/>
      </c>
      <c r="AG30" s="289"/>
      <c r="AH30" s="277" t="str">
        <f ca="1">IF(AND('Mapa final'!$H$10="Baja",'Mapa final'!$L$10="Catastrófico"),CONCATENATE("R",'Mapa final'!$A$10),"")</f>
        <v/>
      </c>
      <c r="AI30" s="278"/>
      <c r="AJ30" s="278" t="str">
        <f>IF(AND('Mapa final'!$H$11="Baja",'Mapa final'!$L$11="Catastrófico"),CONCATENATE("R",'Mapa final'!$A$11),"")</f>
        <v/>
      </c>
      <c r="AK30" s="278"/>
      <c r="AL30" s="278" t="str">
        <f>IF(AND('Mapa final'!$H$12="Baja",'Mapa final'!$L$12="Catastrófico"),CONCATENATE("R",'Mapa final'!$A$12),"")</f>
        <v/>
      </c>
      <c r="AM30" s="279"/>
      <c r="AN30" s="84"/>
      <c r="AO30" s="331" t="s">
        <v>82</v>
      </c>
      <c r="AP30" s="332"/>
      <c r="AQ30" s="332"/>
      <c r="AR30" s="332"/>
      <c r="AS30" s="332"/>
      <c r="AT30" s="33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302"/>
      <c r="C31" s="302"/>
      <c r="D31" s="303"/>
      <c r="E31" s="294"/>
      <c r="F31" s="295"/>
      <c r="G31" s="295"/>
      <c r="H31" s="295"/>
      <c r="I31" s="300"/>
      <c r="J31" s="253"/>
      <c r="K31" s="254"/>
      <c r="L31" s="254"/>
      <c r="M31" s="254"/>
      <c r="N31" s="254"/>
      <c r="O31" s="255"/>
      <c r="P31" s="263"/>
      <c r="Q31" s="263"/>
      <c r="R31" s="263"/>
      <c r="S31" s="263"/>
      <c r="T31" s="263"/>
      <c r="U31" s="264"/>
      <c r="V31" s="262"/>
      <c r="W31" s="263"/>
      <c r="X31" s="263"/>
      <c r="Y31" s="263"/>
      <c r="Z31" s="263"/>
      <c r="AA31" s="264"/>
      <c r="AB31" s="280"/>
      <c r="AC31" s="281"/>
      <c r="AD31" s="281"/>
      <c r="AE31" s="281"/>
      <c r="AF31" s="281"/>
      <c r="AG31" s="283"/>
      <c r="AH31" s="271"/>
      <c r="AI31" s="272"/>
      <c r="AJ31" s="272"/>
      <c r="AK31" s="272"/>
      <c r="AL31" s="272"/>
      <c r="AM31" s="273"/>
      <c r="AN31" s="84"/>
      <c r="AO31" s="334"/>
      <c r="AP31" s="335"/>
      <c r="AQ31" s="335"/>
      <c r="AR31" s="335"/>
      <c r="AS31" s="335"/>
      <c r="AT31" s="33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302"/>
      <c r="C32" s="302"/>
      <c r="D32" s="303"/>
      <c r="E32" s="294"/>
      <c r="F32" s="295"/>
      <c r="G32" s="295"/>
      <c r="H32" s="295"/>
      <c r="I32" s="300"/>
      <c r="J32" s="253" t="str">
        <f ca="1">IF(AND('Mapa final'!$H$13="Baja",'Mapa final'!$L$13="Leve"),CONCATENATE("R",'Mapa final'!$A$13),"")</f>
        <v/>
      </c>
      <c r="K32" s="254"/>
      <c r="L32" s="254" t="str">
        <f ca="1">IF(AND('Mapa final'!$H$19="Baja",'Mapa final'!$L$19="Leve"),CONCATENATE("R",'Mapa final'!$A$19),"")</f>
        <v/>
      </c>
      <c r="M32" s="254"/>
      <c r="N32" s="254" t="str">
        <f ca="1">IF(AND('Mapa final'!$H$25="Baja",'Mapa final'!$L$25="Leve"),CONCATENATE("R",'Mapa final'!$A$25),"")</f>
        <v/>
      </c>
      <c r="O32" s="255"/>
      <c r="P32" s="263" t="str">
        <f ca="1">IF(AND('Mapa final'!$H$13="Baja",'Mapa final'!$L$13="Menor"),CONCATENATE("R",'Mapa final'!$A$13),"")</f>
        <v/>
      </c>
      <c r="Q32" s="263"/>
      <c r="R32" s="263" t="str">
        <f ca="1">IF(AND('Mapa final'!$H$19="Baja",'Mapa final'!$L$19="Menor"),CONCATENATE("R",'Mapa final'!$A$19),"")</f>
        <v/>
      </c>
      <c r="S32" s="263"/>
      <c r="T32" s="263" t="str">
        <f ca="1">IF(AND('Mapa final'!$H$25="Baja",'Mapa final'!$L$25="Menor"),CONCATENATE("R",'Mapa final'!$A$25),"")</f>
        <v/>
      </c>
      <c r="U32" s="264"/>
      <c r="V32" s="262" t="str">
        <f ca="1">IF(AND('Mapa final'!$H$13="Baja",'Mapa final'!$L$13="Moderado"),CONCATENATE("R",'Mapa final'!$A$13),"")</f>
        <v/>
      </c>
      <c r="W32" s="263"/>
      <c r="X32" s="263" t="str">
        <f ca="1">IF(AND('Mapa final'!$H$19="Baja",'Mapa final'!$L$19="Moderado"),CONCATENATE("R",'Mapa final'!$A$19),"")</f>
        <v/>
      </c>
      <c r="Y32" s="263"/>
      <c r="Z32" s="263" t="str">
        <f ca="1">IF(AND('Mapa final'!$H$25="Baja",'Mapa final'!$L$25="Moderado"),CONCATENATE("R",'Mapa final'!$A$25),"")</f>
        <v/>
      </c>
      <c r="AA32" s="264"/>
      <c r="AB32" s="280" t="str">
        <f ca="1">IF(AND('Mapa final'!$H$13="Baja",'Mapa final'!$L$13="Mayor"),CONCATENATE("R",'Mapa final'!$A$13),"")</f>
        <v/>
      </c>
      <c r="AC32" s="281"/>
      <c r="AD32" s="282" t="str">
        <f ca="1">IF(AND('Mapa final'!$H$19="Baja",'Mapa final'!$L$19="Mayor"),CONCATENATE("R",'Mapa final'!$A$19),"")</f>
        <v/>
      </c>
      <c r="AE32" s="282"/>
      <c r="AF32" s="282" t="str">
        <f ca="1">IF(AND('Mapa final'!$H$25="Baja",'Mapa final'!$L$25="Mayor"),CONCATENATE("R",'Mapa final'!$A$25),"")</f>
        <v/>
      </c>
      <c r="AG32" s="283"/>
      <c r="AH32" s="271" t="str">
        <f ca="1">IF(AND('Mapa final'!$H$13="Baja",'Mapa final'!$L$13="Catastrófico"),CONCATENATE("R",'Mapa final'!$A$13),"")</f>
        <v/>
      </c>
      <c r="AI32" s="272"/>
      <c r="AJ32" s="272" t="str">
        <f ca="1">IF(AND('Mapa final'!$H$19="Baja",'Mapa final'!$L$19="Catastrófico"),CONCATENATE("R",'Mapa final'!$A$19),"")</f>
        <v/>
      </c>
      <c r="AK32" s="272"/>
      <c r="AL32" s="272" t="str">
        <f ca="1">IF(AND('Mapa final'!$H$25="Baja",'Mapa final'!$L$25="Catastrófico"),CONCATENATE("R",'Mapa final'!$A$25),"")</f>
        <v/>
      </c>
      <c r="AM32" s="273"/>
      <c r="AN32" s="84"/>
      <c r="AO32" s="334"/>
      <c r="AP32" s="335"/>
      <c r="AQ32" s="335"/>
      <c r="AR32" s="335"/>
      <c r="AS32" s="335"/>
      <c r="AT32" s="33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302"/>
      <c r="C33" s="302"/>
      <c r="D33" s="303"/>
      <c r="E33" s="294"/>
      <c r="F33" s="295"/>
      <c r="G33" s="295"/>
      <c r="H33" s="295"/>
      <c r="I33" s="300"/>
      <c r="J33" s="253"/>
      <c r="K33" s="254"/>
      <c r="L33" s="254"/>
      <c r="M33" s="254"/>
      <c r="N33" s="254"/>
      <c r="O33" s="255"/>
      <c r="P33" s="263"/>
      <c r="Q33" s="263"/>
      <c r="R33" s="263"/>
      <c r="S33" s="263"/>
      <c r="T33" s="263"/>
      <c r="U33" s="264"/>
      <c r="V33" s="262"/>
      <c r="W33" s="263"/>
      <c r="X33" s="263"/>
      <c r="Y33" s="263"/>
      <c r="Z33" s="263"/>
      <c r="AA33" s="264"/>
      <c r="AB33" s="280"/>
      <c r="AC33" s="281"/>
      <c r="AD33" s="282"/>
      <c r="AE33" s="282"/>
      <c r="AF33" s="282"/>
      <c r="AG33" s="283"/>
      <c r="AH33" s="271"/>
      <c r="AI33" s="272"/>
      <c r="AJ33" s="272"/>
      <c r="AK33" s="272"/>
      <c r="AL33" s="272"/>
      <c r="AM33" s="273"/>
      <c r="AN33" s="84"/>
      <c r="AO33" s="334"/>
      <c r="AP33" s="335"/>
      <c r="AQ33" s="335"/>
      <c r="AR33" s="335"/>
      <c r="AS33" s="335"/>
      <c r="AT33" s="33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302"/>
      <c r="C34" s="302"/>
      <c r="D34" s="303"/>
      <c r="E34" s="294"/>
      <c r="F34" s="295"/>
      <c r="G34" s="295"/>
      <c r="H34" s="295"/>
      <c r="I34" s="300"/>
      <c r="J34" s="253" t="str">
        <f ca="1">IF(AND('Mapa final'!$H$31="Baja",'Mapa final'!$L$31="Leve"),CONCATENATE("R",'Mapa final'!$A$31),"")</f>
        <v/>
      </c>
      <c r="K34" s="254"/>
      <c r="L34" s="254" t="str">
        <f ca="1">IF(AND('Mapa final'!$H$37="Baja",'Mapa final'!$L$37="Leve"),CONCATENATE("R",'Mapa final'!$A$37),"")</f>
        <v/>
      </c>
      <c r="M34" s="254"/>
      <c r="N34" s="254" t="str">
        <f ca="1">IF(AND('Mapa final'!$H$43="Baja",'Mapa final'!$L$43="Leve"),CONCATENATE("R",'Mapa final'!$A$43),"")</f>
        <v/>
      </c>
      <c r="O34" s="255"/>
      <c r="P34" s="263" t="str">
        <f ca="1">IF(AND('Mapa final'!$H$31="Baja",'Mapa final'!$L$31="Menor"),CONCATENATE("R",'Mapa final'!$A$31),"")</f>
        <v/>
      </c>
      <c r="Q34" s="263"/>
      <c r="R34" s="263" t="str">
        <f ca="1">IF(AND('Mapa final'!$H$37="Baja",'Mapa final'!$L$37="Menor"),CONCATENATE("R",'Mapa final'!$A$37),"")</f>
        <v/>
      </c>
      <c r="S34" s="263"/>
      <c r="T34" s="263" t="str">
        <f ca="1">IF(AND('Mapa final'!$H$43="Baja",'Mapa final'!$L$43="Menor"),CONCATENATE("R",'Mapa final'!$A$43),"")</f>
        <v/>
      </c>
      <c r="U34" s="264"/>
      <c r="V34" s="262" t="str">
        <f ca="1">IF(AND('Mapa final'!$H$31="Baja",'Mapa final'!$L$31="Moderado"),CONCATENATE("R",'Mapa final'!$A$31),"")</f>
        <v/>
      </c>
      <c r="W34" s="263"/>
      <c r="X34" s="263" t="str">
        <f ca="1">IF(AND('Mapa final'!$H$37="Baja",'Mapa final'!$L$37="Moderado"),CONCATENATE("R",'Mapa final'!$A$37),"")</f>
        <v/>
      </c>
      <c r="Y34" s="263"/>
      <c r="Z34" s="263" t="str">
        <f ca="1">IF(AND('Mapa final'!$H$43="Baja",'Mapa final'!$L$43="Moderado"),CONCATENATE("R",'Mapa final'!$A$43),"")</f>
        <v/>
      </c>
      <c r="AA34" s="264"/>
      <c r="AB34" s="280" t="str">
        <f ca="1">IF(AND('Mapa final'!$H$31="Baja",'Mapa final'!$L$31="Mayor"),CONCATENATE("R",'Mapa final'!$A$31),"")</f>
        <v/>
      </c>
      <c r="AC34" s="281"/>
      <c r="AD34" s="282" t="str">
        <f ca="1">IF(AND('Mapa final'!$H$37="Baja",'Mapa final'!$L$37="Mayor"),CONCATENATE("R",'Mapa final'!$A$37),"")</f>
        <v/>
      </c>
      <c r="AE34" s="282"/>
      <c r="AF34" s="282" t="str">
        <f ca="1">IF(AND('Mapa final'!$H$43="Baja",'Mapa final'!$L$43="Mayor"),CONCATENATE("R",'Mapa final'!$A$43),"")</f>
        <v/>
      </c>
      <c r="AG34" s="283"/>
      <c r="AH34" s="271" t="str">
        <f ca="1">IF(AND('Mapa final'!$H$31="Baja",'Mapa final'!$L$31="Catastrófico"),CONCATENATE("R",'Mapa final'!$A$31),"")</f>
        <v/>
      </c>
      <c r="AI34" s="272"/>
      <c r="AJ34" s="272" t="str">
        <f ca="1">IF(AND('Mapa final'!$H$37="Baja",'Mapa final'!$L$37="Catastrófico"),CONCATENATE("R",'Mapa final'!$A$37),"")</f>
        <v/>
      </c>
      <c r="AK34" s="272"/>
      <c r="AL34" s="272" t="str">
        <f ca="1">IF(AND('Mapa final'!$H$43="Baja",'Mapa final'!$L$43="Catastrófico"),CONCATENATE("R",'Mapa final'!$A$43),"")</f>
        <v/>
      </c>
      <c r="AM34" s="273"/>
      <c r="AN34" s="84"/>
      <c r="AO34" s="334"/>
      <c r="AP34" s="335"/>
      <c r="AQ34" s="335"/>
      <c r="AR34" s="335"/>
      <c r="AS34" s="335"/>
      <c r="AT34" s="33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302"/>
      <c r="C35" s="302"/>
      <c r="D35" s="303"/>
      <c r="E35" s="294"/>
      <c r="F35" s="295"/>
      <c r="G35" s="295"/>
      <c r="H35" s="295"/>
      <c r="I35" s="300"/>
      <c r="J35" s="253"/>
      <c r="K35" s="254"/>
      <c r="L35" s="254"/>
      <c r="M35" s="254"/>
      <c r="N35" s="254"/>
      <c r="O35" s="255"/>
      <c r="P35" s="263"/>
      <c r="Q35" s="263"/>
      <c r="R35" s="263"/>
      <c r="S35" s="263"/>
      <c r="T35" s="263"/>
      <c r="U35" s="264"/>
      <c r="V35" s="262"/>
      <c r="W35" s="263"/>
      <c r="X35" s="263"/>
      <c r="Y35" s="263"/>
      <c r="Z35" s="263"/>
      <c r="AA35" s="264"/>
      <c r="AB35" s="280"/>
      <c r="AC35" s="281"/>
      <c r="AD35" s="282"/>
      <c r="AE35" s="282"/>
      <c r="AF35" s="282"/>
      <c r="AG35" s="283"/>
      <c r="AH35" s="271"/>
      <c r="AI35" s="272"/>
      <c r="AJ35" s="272"/>
      <c r="AK35" s="272"/>
      <c r="AL35" s="272"/>
      <c r="AM35" s="273"/>
      <c r="AN35" s="84"/>
      <c r="AO35" s="334"/>
      <c r="AP35" s="335"/>
      <c r="AQ35" s="335"/>
      <c r="AR35" s="335"/>
      <c r="AS35" s="335"/>
      <c r="AT35" s="33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302"/>
      <c r="C36" s="302"/>
      <c r="D36" s="303"/>
      <c r="E36" s="294"/>
      <c r="F36" s="295"/>
      <c r="G36" s="295"/>
      <c r="H36" s="295"/>
      <c r="I36" s="300"/>
      <c r="J36" s="253" t="str">
        <f ca="1">IF(AND('Mapa final'!$H$49="Baja",'Mapa final'!$L$49="Leve"),CONCATENATE("R",'Mapa final'!$A$49),"")</f>
        <v/>
      </c>
      <c r="K36" s="254"/>
      <c r="L36" s="254" t="str">
        <f>IF(AND('Mapa final'!$H$55="Baja",'Mapa final'!$L$55="Leve"),CONCATENATE("R",'Mapa final'!$A$55),"")</f>
        <v/>
      </c>
      <c r="M36" s="254"/>
      <c r="N36" s="254" t="str">
        <f>IF(AND('Mapa final'!$H$61="Baja",'Mapa final'!$L$61="Leve"),CONCATENATE("R",'Mapa final'!$A$61),"")</f>
        <v/>
      </c>
      <c r="O36" s="255"/>
      <c r="P36" s="263" t="str">
        <f ca="1">IF(AND('Mapa final'!$H$49="Baja",'Mapa final'!$L$49="Menor"),CONCATENATE("R",'Mapa final'!$A$49),"")</f>
        <v/>
      </c>
      <c r="Q36" s="263"/>
      <c r="R36" s="263" t="str">
        <f>IF(AND('Mapa final'!$H$55="Baja",'Mapa final'!$L$55="Menor"),CONCATENATE("R",'Mapa final'!$A$55),"")</f>
        <v/>
      </c>
      <c r="S36" s="263"/>
      <c r="T36" s="263" t="str">
        <f>IF(AND('Mapa final'!$H$61="Baja",'Mapa final'!$L$61="Menor"),CONCATENATE("R",'Mapa final'!$A$61),"")</f>
        <v/>
      </c>
      <c r="U36" s="264"/>
      <c r="V36" s="262" t="str">
        <f ca="1">IF(AND('Mapa final'!$H$49="Baja",'Mapa final'!$L$49="Moderado"),CONCATENATE("R",'Mapa final'!$A$49),"")</f>
        <v/>
      </c>
      <c r="W36" s="263"/>
      <c r="X36" s="263" t="str">
        <f>IF(AND('Mapa final'!$H$55="Baja",'Mapa final'!$L$55="Moderado"),CONCATENATE("R",'Mapa final'!$A$55),"")</f>
        <v/>
      </c>
      <c r="Y36" s="263"/>
      <c r="Z36" s="263" t="str">
        <f>IF(AND('Mapa final'!$H$61="Baja",'Mapa final'!$L$61="Moderado"),CONCATENATE("R",'Mapa final'!$A$61),"")</f>
        <v/>
      </c>
      <c r="AA36" s="264"/>
      <c r="AB36" s="280" t="str">
        <f ca="1">IF(AND('Mapa final'!$H$49="Baja",'Mapa final'!$L$49="Mayor"),CONCATENATE("R",'Mapa final'!$A$49),"")</f>
        <v/>
      </c>
      <c r="AC36" s="281"/>
      <c r="AD36" s="282" t="str">
        <f>IF(AND('Mapa final'!$H$55="Baja",'Mapa final'!$L$55="Mayor"),CONCATENATE("R",'Mapa final'!$A$55),"")</f>
        <v/>
      </c>
      <c r="AE36" s="282"/>
      <c r="AF36" s="282" t="str">
        <f>IF(AND('Mapa final'!$H$61="Baja",'Mapa final'!$L$61="Mayor"),CONCATENATE("R",'Mapa final'!$A$61),"")</f>
        <v/>
      </c>
      <c r="AG36" s="283"/>
      <c r="AH36" s="271" t="str">
        <f ca="1">IF(AND('Mapa final'!$H$49="Baja",'Mapa final'!$L$49="Catastrófico"),CONCATENATE("R",'Mapa final'!$A$49),"")</f>
        <v/>
      </c>
      <c r="AI36" s="272"/>
      <c r="AJ36" s="272" t="str">
        <f>IF(AND('Mapa final'!$H$55="Baja",'Mapa final'!$L$55="Catastrófico"),CONCATENATE("R",'Mapa final'!$A$55),"")</f>
        <v/>
      </c>
      <c r="AK36" s="272"/>
      <c r="AL36" s="272" t="str">
        <f>IF(AND('Mapa final'!$H$61="Baja",'Mapa final'!$L$61="Catastrófico"),CONCATENATE("R",'Mapa final'!$A$61),"")</f>
        <v/>
      </c>
      <c r="AM36" s="273"/>
      <c r="AN36" s="84"/>
      <c r="AO36" s="334"/>
      <c r="AP36" s="335"/>
      <c r="AQ36" s="335"/>
      <c r="AR36" s="335"/>
      <c r="AS36" s="335"/>
      <c r="AT36" s="33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302"/>
      <c r="C37" s="302"/>
      <c r="D37" s="303"/>
      <c r="E37" s="297"/>
      <c r="F37" s="298"/>
      <c r="G37" s="298"/>
      <c r="H37" s="298"/>
      <c r="I37" s="298"/>
      <c r="J37" s="256"/>
      <c r="K37" s="257"/>
      <c r="L37" s="257"/>
      <c r="M37" s="257"/>
      <c r="N37" s="257"/>
      <c r="O37" s="258"/>
      <c r="P37" s="266"/>
      <c r="Q37" s="266"/>
      <c r="R37" s="266"/>
      <c r="S37" s="266"/>
      <c r="T37" s="266"/>
      <c r="U37" s="267"/>
      <c r="V37" s="265"/>
      <c r="W37" s="266"/>
      <c r="X37" s="266"/>
      <c r="Y37" s="266"/>
      <c r="Z37" s="266"/>
      <c r="AA37" s="267"/>
      <c r="AB37" s="284"/>
      <c r="AC37" s="285"/>
      <c r="AD37" s="285"/>
      <c r="AE37" s="285"/>
      <c r="AF37" s="285"/>
      <c r="AG37" s="286"/>
      <c r="AH37" s="274"/>
      <c r="AI37" s="275"/>
      <c r="AJ37" s="275"/>
      <c r="AK37" s="275"/>
      <c r="AL37" s="275"/>
      <c r="AM37" s="276"/>
      <c r="AN37" s="84"/>
      <c r="AO37" s="337"/>
      <c r="AP37" s="338"/>
      <c r="AQ37" s="338"/>
      <c r="AR37" s="338"/>
      <c r="AS37" s="338"/>
      <c r="AT37" s="33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302"/>
      <c r="C38" s="302"/>
      <c r="D38" s="303"/>
      <c r="E38" s="291" t="s">
        <v>113</v>
      </c>
      <c r="F38" s="292"/>
      <c r="G38" s="292"/>
      <c r="H38" s="292"/>
      <c r="I38" s="293"/>
      <c r="J38" s="259" t="str">
        <f ca="1">IF(AND('Mapa final'!$H$10="Muy Baja",'Mapa final'!$L$10="Leve"),CONCATENATE("R",'Mapa final'!$A$10),"")</f>
        <v/>
      </c>
      <c r="K38" s="260"/>
      <c r="L38" s="260" t="str">
        <f>IF(AND('Mapa final'!$H$11="Muy Baja",'Mapa final'!$L$11="Leve"),CONCATENATE("R",'Mapa final'!$A$11),"")</f>
        <v/>
      </c>
      <c r="M38" s="260"/>
      <c r="N38" s="260" t="str">
        <f>IF(AND('Mapa final'!$H$12="Muy Baja",'Mapa final'!$L$12="Leve"),CONCATENATE("R",'Mapa final'!$A$12),"")</f>
        <v/>
      </c>
      <c r="O38" s="261"/>
      <c r="P38" s="259" t="str">
        <f ca="1">IF(AND('Mapa final'!$H$10="Muy Baja",'Mapa final'!$L$10="Menor"),CONCATENATE("R",'Mapa final'!$A$10),"")</f>
        <v/>
      </c>
      <c r="Q38" s="260"/>
      <c r="R38" s="260" t="str">
        <f>IF(AND('Mapa final'!$H$11="Muy Baja",'Mapa final'!$L$11="Menor"),CONCATENATE("R",'Mapa final'!$A$11),"")</f>
        <v/>
      </c>
      <c r="S38" s="260"/>
      <c r="T38" s="260" t="str">
        <f>IF(AND('Mapa final'!$H$12="Muy Baja",'Mapa final'!$L$12="Menor"),CONCATENATE("R",'Mapa final'!$A$12),"")</f>
        <v/>
      </c>
      <c r="U38" s="261"/>
      <c r="V38" s="268" t="str">
        <f ca="1">IF(AND('Mapa final'!$H$10="Muy Baja",'Mapa final'!$L$10="Moderado"),CONCATENATE("R",'Mapa final'!$A$10),"")</f>
        <v/>
      </c>
      <c r="W38" s="269"/>
      <c r="X38" s="269" t="str">
        <f>IF(AND('Mapa final'!$H$11="Muy Baja",'Mapa final'!$L$11="Moderado"),CONCATENATE("R",'Mapa final'!$A$11),"")</f>
        <v/>
      </c>
      <c r="Y38" s="269"/>
      <c r="Z38" s="269" t="str">
        <f>IF(AND('Mapa final'!$H$12="Muy Baja",'Mapa final'!$L$12="Moderado"),CONCATENATE("R",'Mapa final'!$A$12),"")</f>
        <v/>
      </c>
      <c r="AA38" s="270"/>
      <c r="AB38" s="287" t="str">
        <f ca="1">IF(AND('Mapa final'!$H$10="Muy Baja",'Mapa final'!$L$10="Mayor"),CONCATENATE("R",'Mapa final'!$A$10),"")</f>
        <v/>
      </c>
      <c r="AC38" s="288"/>
      <c r="AD38" s="288" t="str">
        <f>IF(AND('Mapa final'!$H$11="Muy Baja",'Mapa final'!$L$11="Mayor"),CONCATENATE("R",'Mapa final'!$A$11),"")</f>
        <v/>
      </c>
      <c r="AE38" s="288"/>
      <c r="AF38" s="288" t="str">
        <f>IF(AND('Mapa final'!$H$12="Muy Baja",'Mapa final'!$L$12="Mayor"),CONCATENATE("R",'Mapa final'!$A$12),"")</f>
        <v/>
      </c>
      <c r="AG38" s="289"/>
      <c r="AH38" s="277" t="str">
        <f ca="1">IF(AND('Mapa final'!$H$10="Muy Baja",'Mapa final'!$L$10="Catastrófico"),CONCATENATE("R",'Mapa final'!$A$10),"")</f>
        <v/>
      </c>
      <c r="AI38" s="278"/>
      <c r="AJ38" s="278" t="str">
        <f>IF(AND('Mapa final'!$H$11="Muy Baja",'Mapa final'!$L$11="Catastrófico"),CONCATENATE("R",'Mapa final'!$A$11),"")</f>
        <v/>
      </c>
      <c r="AK38" s="278"/>
      <c r="AL38" s="278" t="str">
        <f>IF(AND('Mapa final'!$H$12="Muy Baja",'Mapa final'!$L$12="Catastrófico"),CONCATENATE("R",'Mapa final'!$A$12),"")</f>
        <v/>
      </c>
      <c r="AM38" s="27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302"/>
      <c r="C39" s="302"/>
      <c r="D39" s="303"/>
      <c r="E39" s="294"/>
      <c r="F39" s="295"/>
      <c r="G39" s="295"/>
      <c r="H39" s="295"/>
      <c r="I39" s="296"/>
      <c r="J39" s="253"/>
      <c r="K39" s="254"/>
      <c r="L39" s="254"/>
      <c r="M39" s="254"/>
      <c r="N39" s="254"/>
      <c r="O39" s="255"/>
      <c r="P39" s="253"/>
      <c r="Q39" s="254"/>
      <c r="R39" s="254"/>
      <c r="S39" s="254"/>
      <c r="T39" s="254"/>
      <c r="U39" s="255"/>
      <c r="V39" s="262"/>
      <c r="W39" s="263"/>
      <c r="X39" s="263"/>
      <c r="Y39" s="263"/>
      <c r="Z39" s="263"/>
      <c r="AA39" s="264"/>
      <c r="AB39" s="280"/>
      <c r="AC39" s="281"/>
      <c r="AD39" s="281"/>
      <c r="AE39" s="281"/>
      <c r="AF39" s="281"/>
      <c r="AG39" s="283"/>
      <c r="AH39" s="271"/>
      <c r="AI39" s="272"/>
      <c r="AJ39" s="272"/>
      <c r="AK39" s="272"/>
      <c r="AL39" s="272"/>
      <c r="AM39" s="27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302"/>
      <c r="C40" s="302"/>
      <c r="D40" s="303"/>
      <c r="E40" s="294"/>
      <c r="F40" s="295"/>
      <c r="G40" s="295"/>
      <c r="H40" s="295"/>
      <c r="I40" s="296"/>
      <c r="J40" s="253" t="str">
        <f ca="1">IF(AND('Mapa final'!$H$13="Muy Baja",'Mapa final'!$L$13="Leve"),CONCATENATE("R",'Mapa final'!$A$13),"")</f>
        <v/>
      </c>
      <c r="K40" s="254"/>
      <c r="L40" s="254" t="str">
        <f ca="1">IF(AND('Mapa final'!$H$19="Muy Baja",'Mapa final'!$L$19="Leve"),CONCATENATE("R",'Mapa final'!$A$19),"")</f>
        <v/>
      </c>
      <c r="M40" s="254"/>
      <c r="N40" s="254" t="str">
        <f ca="1">IF(AND('Mapa final'!$H$25="Muy Baja",'Mapa final'!$L$25="Leve"),CONCATENATE("R",'Mapa final'!$A$25),"")</f>
        <v/>
      </c>
      <c r="O40" s="255"/>
      <c r="P40" s="253" t="str">
        <f ca="1">IF(AND('Mapa final'!$H$13="Muy Baja",'Mapa final'!$L$13="Menor"),CONCATENATE("R",'Mapa final'!$A$13),"")</f>
        <v/>
      </c>
      <c r="Q40" s="254"/>
      <c r="R40" s="254" t="str">
        <f ca="1">IF(AND('Mapa final'!$H$19="Muy Baja",'Mapa final'!$L$19="Menor"),CONCATENATE("R",'Mapa final'!$A$19),"")</f>
        <v/>
      </c>
      <c r="S40" s="254"/>
      <c r="T40" s="254" t="str">
        <f ca="1">IF(AND('Mapa final'!$H$25="Muy Baja",'Mapa final'!$L$25="Menor"),CONCATENATE("R",'Mapa final'!$A$25),"")</f>
        <v/>
      </c>
      <c r="U40" s="255"/>
      <c r="V40" s="262" t="str">
        <f ca="1">IF(AND('Mapa final'!$H$13="Muy Baja",'Mapa final'!$L$13="Moderado"),CONCATENATE("R",'Mapa final'!$A$13),"")</f>
        <v/>
      </c>
      <c r="W40" s="263"/>
      <c r="X40" s="263" t="str">
        <f ca="1">IF(AND('Mapa final'!$H$19="Muy Baja",'Mapa final'!$L$19="Moderado"),CONCATENATE("R",'Mapa final'!$A$19),"")</f>
        <v/>
      </c>
      <c r="Y40" s="263"/>
      <c r="Z40" s="263" t="str">
        <f ca="1">IF(AND('Mapa final'!$H$25="Muy Baja",'Mapa final'!$L$25="Moderado"),CONCATENATE("R",'Mapa final'!$A$25),"")</f>
        <v/>
      </c>
      <c r="AA40" s="264"/>
      <c r="AB40" s="280" t="str">
        <f ca="1">IF(AND('Mapa final'!$H$13="Muy Baja",'Mapa final'!$L$13="Mayor"),CONCATENATE("R",'Mapa final'!$A$13),"")</f>
        <v/>
      </c>
      <c r="AC40" s="281"/>
      <c r="AD40" s="282" t="str">
        <f ca="1">IF(AND('Mapa final'!$H$19="Muy Baja",'Mapa final'!$L$19="Mayor"),CONCATENATE("R",'Mapa final'!$A$19),"")</f>
        <v/>
      </c>
      <c r="AE40" s="282"/>
      <c r="AF40" s="282" t="str">
        <f ca="1">IF(AND('Mapa final'!$H$25="Muy Baja",'Mapa final'!$L$25="Mayor"),CONCATENATE("R",'Mapa final'!$A$25),"")</f>
        <v/>
      </c>
      <c r="AG40" s="283"/>
      <c r="AH40" s="271" t="str">
        <f ca="1">IF(AND('Mapa final'!$H$13="Muy Baja",'Mapa final'!$L$13="Catastrófico"),CONCATENATE("R",'Mapa final'!$A$13),"")</f>
        <v/>
      </c>
      <c r="AI40" s="272"/>
      <c r="AJ40" s="272" t="str">
        <f ca="1">IF(AND('Mapa final'!$H$19="Muy Baja",'Mapa final'!$L$19="Catastrófico"),CONCATENATE("R",'Mapa final'!$A$19),"")</f>
        <v/>
      </c>
      <c r="AK40" s="272"/>
      <c r="AL40" s="272" t="str">
        <f ca="1">IF(AND('Mapa final'!$H$25="Muy Baja",'Mapa final'!$L$25="Catastrófico"),CONCATENATE("R",'Mapa final'!$A$25),"")</f>
        <v/>
      </c>
      <c r="AM40" s="27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302"/>
      <c r="C41" s="302"/>
      <c r="D41" s="303"/>
      <c r="E41" s="294"/>
      <c r="F41" s="295"/>
      <c r="G41" s="295"/>
      <c r="H41" s="295"/>
      <c r="I41" s="296"/>
      <c r="J41" s="253"/>
      <c r="K41" s="254"/>
      <c r="L41" s="254"/>
      <c r="M41" s="254"/>
      <c r="N41" s="254"/>
      <c r="O41" s="255"/>
      <c r="P41" s="253"/>
      <c r="Q41" s="254"/>
      <c r="R41" s="254"/>
      <c r="S41" s="254"/>
      <c r="T41" s="254"/>
      <c r="U41" s="255"/>
      <c r="V41" s="262"/>
      <c r="W41" s="263"/>
      <c r="X41" s="263"/>
      <c r="Y41" s="263"/>
      <c r="Z41" s="263"/>
      <c r="AA41" s="264"/>
      <c r="AB41" s="280"/>
      <c r="AC41" s="281"/>
      <c r="AD41" s="282"/>
      <c r="AE41" s="282"/>
      <c r="AF41" s="282"/>
      <c r="AG41" s="283"/>
      <c r="AH41" s="271"/>
      <c r="AI41" s="272"/>
      <c r="AJ41" s="272"/>
      <c r="AK41" s="272"/>
      <c r="AL41" s="272"/>
      <c r="AM41" s="27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302"/>
      <c r="C42" s="302"/>
      <c r="D42" s="303"/>
      <c r="E42" s="294"/>
      <c r="F42" s="295"/>
      <c r="G42" s="295"/>
      <c r="H42" s="295"/>
      <c r="I42" s="296"/>
      <c r="J42" s="253" t="str">
        <f ca="1">IF(AND('Mapa final'!$H$31="Muy Baja",'Mapa final'!$L$31="Leve"),CONCATENATE("R",'Mapa final'!$A$31),"")</f>
        <v/>
      </c>
      <c r="K42" s="254"/>
      <c r="L42" s="254" t="str">
        <f ca="1">IF(AND('Mapa final'!$H$37="Muy Baja",'Mapa final'!$L$37="Leve"),CONCATENATE("R",'Mapa final'!$A$37),"")</f>
        <v/>
      </c>
      <c r="M42" s="254"/>
      <c r="N42" s="254" t="str">
        <f ca="1">IF(AND('Mapa final'!$H$43="Muy Baja",'Mapa final'!$L$43="Leve"),CONCATENATE("R",'Mapa final'!$A$43),"")</f>
        <v/>
      </c>
      <c r="O42" s="255"/>
      <c r="P42" s="253" t="str">
        <f ca="1">IF(AND('Mapa final'!$H$31="Muy Baja",'Mapa final'!$L$31="Menor"),CONCATENATE("R",'Mapa final'!$A$31),"")</f>
        <v/>
      </c>
      <c r="Q42" s="254"/>
      <c r="R42" s="254" t="str">
        <f ca="1">IF(AND('Mapa final'!$H$37="Muy Baja",'Mapa final'!$L$37="Menor"),CONCATENATE("R",'Mapa final'!$A$37),"")</f>
        <v/>
      </c>
      <c r="S42" s="254"/>
      <c r="T42" s="254" t="str">
        <f ca="1">IF(AND('Mapa final'!$H$43="Muy Baja",'Mapa final'!$L$43="Menor"),CONCATENATE("R",'Mapa final'!$A$43),"")</f>
        <v/>
      </c>
      <c r="U42" s="255"/>
      <c r="V42" s="262" t="str">
        <f ca="1">IF(AND('Mapa final'!$H$31="Muy Baja",'Mapa final'!$L$31="Moderado"),CONCATENATE("R",'Mapa final'!$A$31),"")</f>
        <v/>
      </c>
      <c r="W42" s="263"/>
      <c r="X42" s="263" t="str">
        <f ca="1">IF(AND('Mapa final'!$H$37="Muy Baja",'Mapa final'!$L$37="Moderado"),CONCATENATE("R",'Mapa final'!$A$37),"")</f>
        <v/>
      </c>
      <c r="Y42" s="263"/>
      <c r="Z42" s="263" t="str">
        <f ca="1">IF(AND('Mapa final'!$H$43="Muy Baja",'Mapa final'!$L$43="Moderado"),CONCATENATE("R",'Mapa final'!$A$43),"")</f>
        <v/>
      </c>
      <c r="AA42" s="264"/>
      <c r="AB42" s="280" t="str">
        <f ca="1">IF(AND('Mapa final'!$H$31="Muy Baja",'Mapa final'!$L$31="Mayor"),CONCATENATE("R",'Mapa final'!$A$31),"")</f>
        <v/>
      </c>
      <c r="AC42" s="281"/>
      <c r="AD42" s="282" t="str">
        <f ca="1">IF(AND('Mapa final'!$H$37="Muy Baja",'Mapa final'!$L$37="Mayor"),CONCATENATE("R",'Mapa final'!$A$37),"")</f>
        <v/>
      </c>
      <c r="AE42" s="282"/>
      <c r="AF42" s="282" t="str">
        <f ca="1">IF(AND('Mapa final'!$H$43="Muy Baja",'Mapa final'!$L$43="Mayor"),CONCATENATE("R",'Mapa final'!$A$43),"")</f>
        <v/>
      </c>
      <c r="AG42" s="283"/>
      <c r="AH42" s="271" t="str">
        <f ca="1">IF(AND('Mapa final'!$H$31="Muy Baja",'Mapa final'!$L$31="Catastrófico"),CONCATENATE("R",'Mapa final'!$A$31),"")</f>
        <v/>
      </c>
      <c r="AI42" s="272"/>
      <c r="AJ42" s="272" t="str">
        <f ca="1">IF(AND('Mapa final'!$H$37="Muy Baja",'Mapa final'!$L$37="Catastrófico"),CONCATENATE("R",'Mapa final'!$A$37),"")</f>
        <v/>
      </c>
      <c r="AK42" s="272"/>
      <c r="AL42" s="272" t="str">
        <f ca="1">IF(AND('Mapa final'!$H$43="Muy Baja",'Mapa final'!$L$43="Catastrófico"),CONCATENATE("R",'Mapa final'!$A$43),"")</f>
        <v/>
      </c>
      <c r="AM42" s="27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302"/>
      <c r="C43" s="302"/>
      <c r="D43" s="303"/>
      <c r="E43" s="294"/>
      <c r="F43" s="295"/>
      <c r="G43" s="295"/>
      <c r="H43" s="295"/>
      <c r="I43" s="296"/>
      <c r="J43" s="253"/>
      <c r="K43" s="254"/>
      <c r="L43" s="254"/>
      <c r="M43" s="254"/>
      <c r="N43" s="254"/>
      <c r="O43" s="255"/>
      <c r="P43" s="253"/>
      <c r="Q43" s="254"/>
      <c r="R43" s="254"/>
      <c r="S43" s="254"/>
      <c r="T43" s="254"/>
      <c r="U43" s="255"/>
      <c r="V43" s="262"/>
      <c r="W43" s="263"/>
      <c r="X43" s="263"/>
      <c r="Y43" s="263"/>
      <c r="Z43" s="263"/>
      <c r="AA43" s="264"/>
      <c r="AB43" s="280"/>
      <c r="AC43" s="281"/>
      <c r="AD43" s="282"/>
      <c r="AE43" s="282"/>
      <c r="AF43" s="282"/>
      <c r="AG43" s="283"/>
      <c r="AH43" s="271"/>
      <c r="AI43" s="272"/>
      <c r="AJ43" s="272"/>
      <c r="AK43" s="272"/>
      <c r="AL43" s="272"/>
      <c r="AM43" s="27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302"/>
      <c r="C44" s="302"/>
      <c r="D44" s="303"/>
      <c r="E44" s="294"/>
      <c r="F44" s="295"/>
      <c r="G44" s="295"/>
      <c r="H44" s="295"/>
      <c r="I44" s="296"/>
      <c r="J44" s="253" t="str">
        <f ca="1">IF(AND('Mapa final'!$H$49="Muy Baja",'Mapa final'!$L$49="Leve"),CONCATENATE("R",'Mapa final'!$A$49),"")</f>
        <v/>
      </c>
      <c r="K44" s="254"/>
      <c r="L44" s="254" t="str">
        <f>IF(AND('Mapa final'!$H$55="Muy Baja",'Mapa final'!$L$55="Leve"),CONCATENATE("R",'Mapa final'!$A$55),"")</f>
        <v/>
      </c>
      <c r="M44" s="254"/>
      <c r="N44" s="254" t="str">
        <f>IF(AND('Mapa final'!$H$61="Muy Baja",'Mapa final'!$L$61="Leve"),CONCATENATE("R",'Mapa final'!$A$61),"")</f>
        <v/>
      </c>
      <c r="O44" s="255"/>
      <c r="P44" s="253" t="str">
        <f ca="1">IF(AND('Mapa final'!$H$49="Muy Baja",'Mapa final'!$L$49="Menor"),CONCATENATE("R",'Mapa final'!$A$49),"")</f>
        <v/>
      </c>
      <c r="Q44" s="254"/>
      <c r="R44" s="254" t="str">
        <f>IF(AND('Mapa final'!$H$55="Muy Baja",'Mapa final'!$L$55="Menor"),CONCATENATE("R",'Mapa final'!$A$55),"")</f>
        <v/>
      </c>
      <c r="S44" s="254"/>
      <c r="T44" s="254" t="str">
        <f>IF(AND('Mapa final'!$H$61="Muy Baja",'Mapa final'!$L$61="Menor"),CONCATENATE("R",'Mapa final'!$A$61),"")</f>
        <v/>
      </c>
      <c r="U44" s="255"/>
      <c r="V44" s="262" t="str">
        <f ca="1">IF(AND('Mapa final'!$H$49="Muy Baja",'Mapa final'!$L$49="Moderado"),CONCATENATE("R",'Mapa final'!$A$49),"")</f>
        <v/>
      </c>
      <c r="W44" s="263"/>
      <c r="X44" s="263" t="str">
        <f>IF(AND('Mapa final'!$H$55="Muy Baja",'Mapa final'!$L$55="Moderado"),CONCATENATE("R",'Mapa final'!$A$55),"")</f>
        <v/>
      </c>
      <c r="Y44" s="263"/>
      <c r="Z44" s="263" t="str">
        <f>IF(AND('Mapa final'!$H$61="Muy Baja",'Mapa final'!$L$61="Moderado"),CONCATENATE("R",'Mapa final'!$A$61),"")</f>
        <v/>
      </c>
      <c r="AA44" s="264"/>
      <c r="AB44" s="280" t="str">
        <f ca="1">IF(AND('Mapa final'!$H$49="Muy Baja",'Mapa final'!$L$49="Mayor"),CONCATENATE("R",'Mapa final'!$A$49),"")</f>
        <v/>
      </c>
      <c r="AC44" s="281"/>
      <c r="AD44" s="282" t="str">
        <f>IF(AND('Mapa final'!$H$55="Muy Baja",'Mapa final'!$L$55="Mayor"),CONCATENATE("R",'Mapa final'!$A$55),"")</f>
        <v/>
      </c>
      <c r="AE44" s="282"/>
      <c r="AF44" s="282" t="str">
        <f>IF(AND('Mapa final'!$H$61="Muy Baja",'Mapa final'!$L$61="Mayor"),CONCATENATE("R",'Mapa final'!$A$61),"")</f>
        <v/>
      </c>
      <c r="AG44" s="283"/>
      <c r="AH44" s="271" t="str">
        <f ca="1">IF(AND('Mapa final'!$H$49="Muy Baja",'Mapa final'!$L$49="Catastrófico"),CONCATENATE("R",'Mapa final'!$A$49),"")</f>
        <v/>
      </c>
      <c r="AI44" s="272"/>
      <c r="AJ44" s="272" t="str">
        <f>IF(AND('Mapa final'!$H$55="Muy Baja",'Mapa final'!$L$55="Catastrófico"),CONCATENATE("R",'Mapa final'!$A$55),"")</f>
        <v/>
      </c>
      <c r="AK44" s="272"/>
      <c r="AL44" s="272" t="str">
        <f>IF(AND('Mapa final'!$H$61="Muy Baja",'Mapa final'!$L$61="Catastrófico"),CONCATENATE("R",'Mapa final'!$A$61),"")</f>
        <v/>
      </c>
      <c r="AM44" s="27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302"/>
      <c r="C45" s="302"/>
      <c r="D45" s="303"/>
      <c r="E45" s="297"/>
      <c r="F45" s="298"/>
      <c r="G45" s="298"/>
      <c r="H45" s="298"/>
      <c r="I45" s="299"/>
      <c r="J45" s="256"/>
      <c r="K45" s="257"/>
      <c r="L45" s="257"/>
      <c r="M45" s="257"/>
      <c r="N45" s="257"/>
      <c r="O45" s="258"/>
      <c r="P45" s="256"/>
      <c r="Q45" s="257"/>
      <c r="R45" s="257"/>
      <c r="S45" s="257"/>
      <c r="T45" s="257"/>
      <c r="U45" s="258"/>
      <c r="V45" s="265"/>
      <c r="W45" s="266"/>
      <c r="X45" s="266"/>
      <c r="Y45" s="266"/>
      <c r="Z45" s="266"/>
      <c r="AA45" s="267"/>
      <c r="AB45" s="284"/>
      <c r="AC45" s="285"/>
      <c r="AD45" s="285"/>
      <c r="AE45" s="285"/>
      <c r="AF45" s="285"/>
      <c r="AG45" s="286"/>
      <c r="AH45" s="274"/>
      <c r="AI45" s="275"/>
      <c r="AJ45" s="275"/>
      <c r="AK45" s="275"/>
      <c r="AL45" s="275"/>
      <c r="AM45" s="27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291" t="s">
        <v>112</v>
      </c>
      <c r="K46" s="292"/>
      <c r="L46" s="292"/>
      <c r="M46" s="292"/>
      <c r="N46" s="292"/>
      <c r="O46" s="293"/>
      <c r="P46" s="291" t="s">
        <v>111</v>
      </c>
      <c r="Q46" s="292"/>
      <c r="R46" s="292"/>
      <c r="S46" s="292"/>
      <c r="T46" s="292"/>
      <c r="U46" s="293"/>
      <c r="V46" s="291" t="s">
        <v>110</v>
      </c>
      <c r="W46" s="292"/>
      <c r="X46" s="292"/>
      <c r="Y46" s="292"/>
      <c r="Z46" s="292"/>
      <c r="AA46" s="293"/>
      <c r="AB46" s="291" t="s">
        <v>109</v>
      </c>
      <c r="AC46" s="301"/>
      <c r="AD46" s="292"/>
      <c r="AE46" s="292"/>
      <c r="AF46" s="292"/>
      <c r="AG46" s="293"/>
      <c r="AH46" s="291" t="s">
        <v>108</v>
      </c>
      <c r="AI46" s="292"/>
      <c r="AJ46" s="292"/>
      <c r="AK46" s="292"/>
      <c r="AL46" s="292"/>
      <c r="AM46" s="293"/>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294"/>
      <c r="K47" s="295"/>
      <c r="L47" s="295"/>
      <c r="M47" s="295"/>
      <c r="N47" s="295"/>
      <c r="O47" s="296"/>
      <c r="P47" s="294"/>
      <c r="Q47" s="295"/>
      <c r="R47" s="295"/>
      <c r="S47" s="295"/>
      <c r="T47" s="295"/>
      <c r="U47" s="296"/>
      <c r="V47" s="294"/>
      <c r="W47" s="295"/>
      <c r="X47" s="295"/>
      <c r="Y47" s="295"/>
      <c r="Z47" s="295"/>
      <c r="AA47" s="296"/>
      <c r="AB47" s="294"/>
      <c r="AC47" s="295"/>
      <c r="AD47" s="295"/>
      <c r="AE47" s="295"/>
      <c r="AF47" s="295"/>
      <c r="AG47" s="296"/>
      <c r="AH47" s="294"/>
      <c r="AI47" s="295"/>
      <c r="AJ47" s="295"/>
      <c r="AK47" s="295"/>
      <c r="AL47" s="295"/>
      <c r="AM47" s="296"/>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294"/>
      <c r="K48" s="295"/>
      <c r="L48" s="295"/>
      <c r="M48" s="295"/>
      <c r="N48" s="295"/>
      <c r="O48" s="296"/>
      <c r="P48" s="294"/>
      <c r="Q48" s="295"/>
      <c r="R48" s="295"/>
      <c r="S48" s="295"/>
      <c r="T48" s="295"/>
      <c r="U48" s="296"/>
      <c r="V48" s="294"/>
      <c r="W48" s="295"/>
      <c r="X48" s="295"/>
      <c r="Y48" s="295"/>
      <c r="Z48" s="295"/>
      <c r="AA48" s="296"/>
      <c r="AB48" s="294"/>
      <c r="AC48" s="295"/>
      <c r="AD48" s="295"/>
      <c r="AE48" s="295"/>
      <c r="AF48" s="295"/>
      <c r="AG48" s="296"/>
      <c r="AH48" s="294"/>
      <c r="AI48" s="295"/>
      <c r="AJ48" s="295"/>
      <c r="AK48" s="295"/>
      <c r="AL48" s="295"/>
      <c r="AM48" s="296"/>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294"/>
      <c r="K49" s="295"/>
      <c r="L49" s="295"/>
      <c r="M49" s="295"/>
      <c r="N49" s="295"/>
      <c r="O49" s="296"/>
      <c r="P49" s="294"/>
      <c r="Q49" s="295"/>
      <c r="R49" s="295"/>
      <c r="S49" s="295"/>
      <c r="T49" s="295"/>
      <c r="U49" s="296"/>
      <c r="V49" s="294"/>
      <c r="W49" s="295"/>
      <c r="X49" s="295"/>
      <c r="Y49" s="295"/>
      <c r="Z49" s="295"/>
      <c r="AA49" s="296"/>
      <c r="AB49" s="294"/>
      <c r="AC49" s="295"/>
      <c r="AD49" s="295"/>
      <c r="AE49" s="295"/>
      <c r="AF49" s="295"/>
      <c r="AG49" s="296"/>
      <c r="AH49" s="294"/>
      <c r="AI49" s="295"/>
      <c r="AJ49" s="295"/>
      <c r="AK49" s="295"/>
      <c r="AL49" s="295"/>
      <c r="AM49" s="296"/>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294"/>
      <c r="K50" s="295"/>
      <c r="L50" s="295"/>
      <c r="M50" s="295"/>
      <c r="N50" s="295"/>
      <c r="O50" s="296"/>
      <c r="P50" s="294"/>
      <c r="Q50" s="295"/>
      <c r="R50" s="295"/>
      <c r="S50" s="295"/>
      <c r="T50" s="295"/>
      <c r="U50" s="296"/>
      <c r="V50" s="294"/>
      <c r="W50" s="295"/>
      <c r="X50" s="295"/>
      <c r="Y50" s="295"/>
      <c r="Z50" s="295"/>
      <c r="AA50" s="296"/>
      <c r="AB50" s="294"/>
      <c r="AC50" s="295"/>
      <c r="AD50" s="295"/>
      <c r="AE50" s="295"/>
      <c r="AF50" s="295"/>
      <c r="AG50" s="296"/>
      <c r="AH50" s="294"/>
      <c r="AI50" s="295"/>
      <c r="AJ50" s="295"/>
      <c r="AK50" s="295"/>
      <c r="AL50" s="295"/>
      <c r="AM50" s="296"/>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297"/>
      <c r="K51" s="298"/>
      <c r="L51" s="298"/>
      <c r="M51" s="298"/>
      <c r="N51" s="298"/>
      <c r="O51" s="299"/>
      <c r="P51" s="297"/>
      <c r="Q51" s="298"/>
      <c r="R51" s="298"/>
      <c r="S51" s="298"/>
      <c r="T51" s="298"/>
      <c r="U51" s="299"/>
      <c r="V51" s="297"/>
      <c r="W51" s="298"/>
      <c r="X51" s="298"/>
      <c r="Y51" s="298"/>
      <c r="Z51" s="298"/>
      <c r="AA51" s="299"/>
      <c r="AB51" s="297"/>
      <c r="AC51" s="298"/>
      <c r="AD51" s="298"/>
      <c r="AE51" s="298"/>
      <c r="AF51" s="298"/>
      <c r="AG51" s="299"/>
      <c r="AH51" s="297"/>
      <c r="AI51" s="298"/>
      <c r="AJ51" s="298"/>
      <c r="AK51" s="298"/>
      <c r="AL51" s="298"/>
      <c r="AM51" s="299"/>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70" t="s">
        <v>160</v>
      </c>
      <c r="C2" s="371"/>
      <c r="D2" s="371"/>
      <c r="E2" s="371"/>
      <c r="F2" s="371"/>
      <c r="G2" s="371"/>
      <c r="H2" s="371"/>
      <c r="I2" s="371"/>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71"/>
      <c r="C3" s="371"/>
      <c r="D3" s="371"/>
      <c r="E3" s="371"/>
      <c r="F3" s="371"/>
      <c r="G3" s="371"/>
      <c r="H3" s="371"/>
      <c r="I3" s="371"/>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71"/>
      <c r="C4" s="371"/>
      <c r="D4" s="371"/>
      <c r="E4" s="371"/>
      <c r="F4" s="371"/>
      <c r="G4" s="371"/>
      <c r="H4" s="371"/>
      <c r="I4" s="371"/>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302" t="s">
        <v>4</v>
      </c>
      <c r="C6" s="302"/>
      <c r="D6" s="303"/>
      <c r="E6" s="340" t="s">
        <v>116</v>
      </c>
      <c r="F6" s="341"/>
      <c r="G6" s="341"/>
      <c r="H6" s="341"/>
      <c r="I6" s="342"/>
      <c r="J6" s="46" t="str">
        <f ca="1">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 ca="1">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 ca="1">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 ca="1">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 ca="1">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61" t="s">
        <v>79</v>
      </c>
      <c r="AP6" s="362"/>
      <c r="AQ6" s="362"/>
      <c r="AR6" s="362"/>
      <c r="AS6" s="362"/>
      <c r="AT6" s="36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302"/>
      <c r="C7" s="302"/>
      <c r="D7" s="303"/>
      <c r="E7" s="343"/>
      <c r="F7" s="344"/>
      <c r="G7" s="344"/>
      <c r="H7" s="344"/>
      <c r="I7" s="345"/>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364"/>
      <c r="AP7" s="365"/>
      <c r="AQ7" s="365"/>
      <c r="AR7" s="365"/>
      <c r="AS7" s="365"/>
      <c r="AT7" s="36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302"/>
      <c r="C8" s="302"/>
      <c r="D8" s="303"/>
      <c r="E8" s="343"/>
      <c r="F8" s="344"/>
      <c r="G8" s="344"/>
      <c r="H8" s="344"/>
      <c r="I8" s="345"/>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364"/>
      <c r="AP8" s="365"/>
      <c r="AQ8" s="365"/>
      <c r="AR8" s="365"/>
      <c r="AS8" s="365"/>
      <c r="AT8" s="36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302"/>
      <c r="C9" s="302"/>
      <c r="D9" s="303"/>
      <c r="E9" s="343"/>
      <c r="F9" s="344"/>
      <c r="G9" s="344"/>
      <c r="H9" s="344"/>
      <c r="I9" s="345"/>
      <c r="J9" s="52" t="str">
        <f>IF(AND('Mapa final'!$Y$13="Muy Alta",'Mapa final'!$AA$13="Leve"),CONCATENATE("R4C",'Mapa final'!$O$13),"")</f>
        <v/>
      </c>
      <c r="K9" s="53" t="str">
        <f>IF(AND('Mapa final'!$Y$14="Muy Alta",'Mapa final'!$AA$14="Leve"),CONCATENATE("R4C",'Mapa final'!$O$14),"")</f>
        <v/>
      </c>
      <c r="L9" s="58" t="str">
        <f>IF(AND('Mapa final'!$Y$15="Muy Alta",'Mapa final'!$AA$15="Leve"),CONCATENATE("R4C",'Mapa final'!$O$15),"")</f>
        <v/>
      </c>
      <c r="M9" s="58" t="str">
        <f>IF(AND('Mapa final'!$Y$16="Muy Alta",'Mapa final'!$AA$16="Leve"),CONCATENATE("R4C",'Mapa final'!$O$16),"")</f>
        <v/>
      </c>
      <c r="N9" s="58" t="str">
        <f>IF(AND('Mapa final'!$Y$17="Muy Alta",'Mapa final'!$AA$17="Leve"),CONCATENATE("R4C",'Mapa final'!$O$17),"")</f>
        <v/>
      </c>
      <c r="O9" s="54" t="str">
        <f>IF(AND('Mapa final'!$Y$18="Muy Alta",'Mapa final'!$AA$18="Leve"),CONCATENATE("R4C",'Mapa final'!$O$18),"")</f>
        <v/>
      </c>
      <c r="P9" s="52" t="str">
        <f>IF(AND('Mapa final'!$Y$13="Muy Alta",'Mapa final'!$AA$13="Menor"),CONCATENATE("R4C",'Mapa final'!$O$13),"")</f>
        <v/>
      </c>
      <c r="Q9" s="53" t="str">
        <f>IF(AND('Mapa final'!$Y$14="Muy Alta",'Mapa final'!$AA$14="Menor"),CONCATENATE("R4C",'Mapa final'!$O$14),"")</f>
        <v/>
      </c>
      <c r="R9" s="58" t="str">
        <f>IF(AND('Mapa final'!$Y$15="Muy Alta",'Mapa final'!$AA$15="Menor"),CONCATENATE("R4C",'Mapa final'!$O$15),"")</f>
        <v/>
      </c>
      <c r="S9" s="58" t="str">
        <f>IF(AND('Mapa final'!$Y$16="Muy Alta",'Mapa final'!$AA$16="Menor"),CONCATENATE("R4C",'Mapa final'!$O$16),"")</f>
        <v/>
      </c>
      <c r="T9" s="58" t="str">
        <f>IF(AND('Mapa final'!$Y$17="Muy Alta",'Mapa final'!$AA$17="Menor"),CONCATENATE("R4C",'Mapa final'!$O$17),"")</f>
        <v/>
      </c>
      <c r="U9" s="54" t="str">
        <f>IF(AND('Mapa final'!$Y$18="Muy Alta",'Mapa final'!$AA$18="Menor"),CONCATENATE("R4C",'Mapa final'!$O$18),"")</f>
        <v/>
      </c>
      <c r="V9" s="52" t="str">
        <f>IF(AND('Mapa final'!$Y$13="Muy Alta",'Mapa final'!$AA$13="Moderado"),CONCATENATE("R4C",'Mapa final'!$O$13),"")</f>
        <v/>
      </c>
      <c r="W9" s="53" t="str">
        <f>IF(AND('Mapa final'!$Y$14="Muy Alta",'Mapa final'!$AA$14="Moderado"),CONCATENATE("R4C",'Mapa final'!$O$14),"")</f>
        <v/>
      </c>
      <c r="X9" s="58" t="str">
        <f>IF(AND('Mapa final'!$Y$15="Muy Alta",'Mapa final'!$AA$15="Moderado"),CONCATENATE("R4C",'Mapa final'!$O$15),"")</f>
        <v/>
      </c>
      <c r="Y9" s="58" t="str">
        <f>IF(AND('Mapa final'!$Y$16="Muy Alta",'Mapa final'!$AA$16="Moderado"),CONCATENATE("R4C",'Mapa final'!$O$16),"")</f>
        <v/>
      </c>
      <c r="Z9" s="58" t="str">
        <f>IF(AND('Mapa final'!$Y$17="Muy Alta",'Mapa final'!$AA$17="Moderado"),CONCATENATE("R4C",'Mapa final'!$O$17),"")</f>
        <v/>
      </c>
      <c r="AA9" s="54" t="str">
        <f>IF(AND('Mapa final'!$Y$18="Muy Alta",'Mapa final'!$AA$18="Moderado"),CONCATENATE("R4C",'Mapa final'!$O$18),"")</f>
        <v/>
      </c>
      <c r="AB9" s="52" t="str">
        <f>IF(AND('Mapa final'!$Y$13="Muy Alta",'Mapa final'!$AA$13="Mayor"),CONCATENATE("R4C",'Mapa final'!$O$13),"")</f>
        <v/>
      </c>
      <c r="AC9" s="53" t="str">
        <f>IF(AND('Mapa final'!$Y$14="Muy Alta",'Mapa final'!$AA$14="Mayor"),CONCATENATE("R4C",'Mapa final'!$O$14),"")</f>
        <v/>
      </c>
      <c r="AD9" s="58" t="str">
        <f>IF(AND('Mapa final'!$Y$15="Muy Alta",'Mapa final'!$AA$15="Mayor"),CONCATENATE("R4C",'Mapa final'!$O$15),"")</f>
        <v/>
      </c>
      <c r="AE9" s="58" t="str">
        <f>IF(AND('Mapa final'!$Y$16="Muy Alta",'Mapa final'!$AA$16="Mayor"),CONCATENATE("R4C",'Mapa final'!$O$16),"")</f>
        <v/>
      </c>
      <c r="AF9" s="58" t="str">
        <f>IF(AND('Mapa final'!$Y$17="Muy Alta",'Mapa final'!$AA$17="Mayor"),CONCATENATE("R4C",'Mapa final'!$O$17),"")</f>
        <v/>
      </c>
      <c r="AG9" s="54" t="str">
        <f>IF(AND('Mapa final'!$Y$18="Muy Alta",'Mapa final'!$AA$18="Mayor"),CONCATENATE("R4C",'Mapa final'!$O$18),"")</f>
        <v/>
      </c>
      <c r="AH9" s="55" t="str">
        <f>IF(AND('Mapa final'!$Y$13="Muy Alta",'Mapa final'!$AA$13="Catastrófico"),CONCATENATE("R4C",'Mapa final'!$O$13),"")</f>
        <v/>
      </c>
      <c r="AI9" s="56" t="str">
        <f>IF(AND('Mapa final'!$Y$14="Muy Alta",'Mapa final'!$AA$14="Catastrófico"),CONCATENATE("R4C",'Mapa final'!$O$14),"")</f>
        <v/>
      </c>
      <c r="AJ9" s="56" t="str">
        <f>IF(AND('Mapa final'!$Y$15="Muy Alta",'Mapa final'!$AA$15="Catastrófico"),CONCATENATE("R4C",'Mapa final'!$O$15),"")</f>
        <v/>
      </c>
      <c r="AK9" s="56" t="str">
        <f>IF(AND('Mapa final'!$Y$16="Muy Alta",'Mapa final'!$AA$16="Catastrófico"),CONCATENATE("R4C",'Mapa final'!$O$16),"")</f>
        <v/>
      </c>
      <c r="AL9" s="56" t="str">
        <f>IF(AND('Mapa final'!$Y$17="Muy Alta",'Mapa final'!$AA$17="Catastrófico"),CONCATENATE("R4C",'Mapa final'!$O$17),"")</f>
        <v/>
      </c>
      <c r="AM9" s="57" t="str">
        <f>IF(AND('Mapa final'!$Y$18="Muy Alta",'Mapa final'!$AA$18="Catastrófico"),CONCATENATE("R4C",'Mapa final'!$O$18),"")</f>
        <v/>
      </c>
      <c r="AN9" s="84"/>
      <c r="AO9" s="364"/>
      <c r="AP9" s="365"/>
      <c r="AQ9" s="365"/>
      <c r="AR9" s="365"/>
      <c r="AS9" s="365"/>
      <c r="AT9" s="36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302"/>
      <c r="C10" s="302"/>
      <c r="D10" s="303"/>
      <c r="E10" s="343"/>
      <c r="F10" s="344"/>
      <c r="G10" s="344"/>
      <c r="H10" s="344"/>
      <c r="I10" s="345"/>
      <c r="J10" s="52" t="str">
        <f>IF(AND('Mapa final'!$Y$19="Muy Alta",'Mapa final'!$AA$19="Leve"),CONCATENATE("R5C",'Mapa final'!$O$19),"")</f>
        <v/>
      </c>
      <c r="K10" s="53" t="str">
        <f>IF(AND('Mapa final'!$Y$20="Muy Alta",'Mapa final'!$AA$20="Leve"),CONCATENATE("R5C",'Mapa final'!$O$20),"")</f>
        <v/>
      </c>
      <c r="L10" s="58" t="str">
        <f>IF(AND('Mapa final'!$Y$21="Muy Alta",'Mapa final'!$AA$21="Leve"),CONCATENATE("R5C",'Mapa final'!$O$21),"")</f>
        <v/>
      </c>
      <c r="M10" s="58" t="str">
        <f>IF(AND('Mapa final'!$Y$22="Muy Alta",'Mapa final'!$AA$22="Leve"),CONCATENATE("R5C",'Mapa final'!$O$22),"")</f>
        <v/>
      </c>
      <c r="N10" s="58" t="str">
        <f>IF(AND('Mapa final'!$Y$23="Muy Alta",'Mapa final'!$AA$23="Leve"),CONCATENATE("R5C",'Mapa final'!$O$23),"")</f>
        <v/>
      </c>
      <c r="O10" s="54" t="str">
        <f>IF(AND('Mapa final'!$Y$24="Muy Alta",'Mapa final'!$AA$24="Leve"),CONCATENATE("R5C",'Mapa final'!$O$24),"")</f>
        <v/>
      </c>
      <c r="P10" s="52" t="str">
        <f>IF(AND('Mapa final'!$Y$19="Muy Alta",'Mapa final'!$AA$19="Menor"),CONCATENATE("R5C",'Mapa final'!$O$19),"")</f>
        <v/>
      </c>
      <c r="Q10" s="53" t="str">
        <f>IF(AND('Mapa final'!$Y$20="Muy Alta",'Mapa final'!$AA$20="Menor"),CONCATENATE("R5C",'Mapa final'!$O$20),"")</f>
        <v/>
      </c>
      <c r="R10" s="58" t="str">
        <f>IF(AND('Mapa final'!$Y$21="Muy Alta",'Mapa final'!$AA$21="Menor"),CONCATENATE("R5C",'Mapa final'!$O$21),"")</f>
        <v/>
      </c>
      <c r="S10" s="58" t="str">
        <f>IF(AND('Mapa final'!$Y$22="Muy Alta",'Mapa final'!$AA$22="Menor"),CONCATENATE("R5C",'Mapa final'!$O$22),"")</f>
        <v/>
      </c>
      <c r="T10" s="58" t="str">
        <f>IF(AND('Mapa final'!$Y$23="Muy Alta",'Mapa final'!$AA$23="Menor"),CONCATENATE("R5C",'Mapa final'!$O$23),"")</f>
        <v/>
      </c>
      <c r="U10" s="54" t="str">
        <f>IF(AND('Mapa final'!$Y$24="Muy Alta",'Mapa final'!$AA$24="Menor"),CONCATENATE("R5C",'Mapa final'!$O$24),"")</f>
        <v/>
      </c>
      <c r="V10" s="52" t="str">
        <f>IF(AND('Mapa final'!$Y$19="Muy Alta",'Mapa final'!$AA$19="Moderado"),CONCATENATE("R5C",'Mapa final'!$O$19),"")</f>
        <v/>
      </c>
      <c r="W10" s="53" t="str">
        <f>IF(AND('Mapa final'!$Y$20="Muy Alta",'Mapa final'!$AA$20="Moderado"),CONCATENATE("R5C",'Mapa final'!$O$20),"")</f>
        <v/>
      </c>
      <c r="X10" s="58" t="str">
        <f>IF(AND('Mapa final'!$Y$21="Muy Alta",'Mapa final'!$AA$21="Moderado"),CONCATENATE("R5C",'Mapa final'!$O$21),"")</f>
        <v/>
      </c>
      <c r="Y10" s="58" t="str">
        <f>IF(AND('Mapa final'!$Y$22="Muy Alta",'Mapa final'!$AA$22="Moderado"),CONCATENATE("R5C",'Mapa final'!$O$22),"")</f>
        <v/>
      </c>
      <c r="Z10" s="58" t="str">
        <f>IF(AND('Mapa final'!$Y$23="Muy Alta",'Mapa final'!$AA$23="Moderado"),CONCATENATE("R5C",'Mapa final'!$O$23),"")</f>
        <v/>
      </c>
      <c r="AA10" s="54" t="str">
        <f>IF(AND('Mapa final'!$Y$24="Muy Alta",'Mapa final'!$AA$24="Moderado"),CONCATENATE("R5C",'Mapa final'!$O$24),"")</f>
        <v/>
      </c>
      <c r="AB10" s="52" t="str">
        <f>IF(AND('Mapa final'!$Y$19="Muy Alta",'Mapa final'!$AA$19="Mayor"),CONCATENATE("R5C",'Mapa final'!$O$19),"")</f>
        <v/>
      </c>
      <c r="AC10" s="53" t="str">
        <f>IF(AND('Mapa final'!$Y$20="Muy Alta",'Mapa final'!$AA$20="Mayor"),CONCATENATE("R5C",'Mapa final'!$O$20),"")</f>
        <v/>
      </c>
      <c r="AD10" s="58" t="str">
        <f>IF(AND('Mapa final'!$Y$21="Muy Alta",'Mapa final'!$AA$21="Mayor"),CONCATENATE("R5C",'Mapa final'!$O$21),"")</f>
        <v/>
      </c>
      <c r="AE10" s="58" t="str">
        <f>IF(AND('Mapa final'!$Y$22="Muy Alta",'Mapa final'!$AA$22="Mayor"),CONCATENATE("R5C",'Mapa final'!$O$22),"")</f>
        <v/>
      </c>
      <c r="AF10" s="58" t="str">
        <f>IF(AND('Mapa final'!$Y$23="Muy Alta",'Mapa final'!$AA$23="Mayor"),CONCATENATE("R5C",'Mapa final'!$O$23),"")</f>
        <v/>
      </c>
      <c r="AG10" s="54" t="str">
        <f>IF(AND('Mapa final'!$Y$24="Muy Alta",'Mapa final'!$AA$24="Mayor"),CONCATENATE("R5C",'Mapa final'!$O$24),"")</f>
        <v/>
      </c>
      <c r="AH10" s="55" t="str">
        <f>IF(AND('Mapa final'!$Y$19="Muy Alta",'Mapa final'!$AA$19="Catastrófico"),CONCATENATE("R5C",'Mapa final'!$O$19),"")</f>
        <v/>
      </c>
      <c r="AI10" s="56" t="str">
        <f>IF(AND('Mapa final'!$Y$20="Muy Alta",'Mapa final'!$AA$20="Catastrófico"),CONCATENATE("R5C",'Mapa final'!$O$20),"")</f>
        <v/>
      </c>
      <c r="AJ10" s="56" t="str">
        <f>IF(AND('Mapa final'!$Y$21="Muy Alta",'Mapa final'!$AA$21="Catastrófico"),CONCATENATE("R5C",'Mapa final'!$O$21),"")</f>
        <v/>
      </c>
      <c r="AK10" s="56" t="str">
        <f>IF(AND('Mapa final'!$Y$22="Muy Alta",'Mapa final'!$AA$22="Catastrófico"),CONCATENATE("R5C",'Mapa final'!$O$22),"")</f>
        <v/>
      </c>
      <c r="AL10" s="56" t="str">
        <f>IF(AND('Mapa final'!$Y$23="Muy Alta",'Mapa final'!$AA$23="Catastrófico"),CONCATENATE("R5C",'Mapa final'!$O$23),"")</f>
        <v/>
      </c>
      <c r="AM10" s="57" t="str">
        <f>IF(AND('Mapa final'!$Y$24="Muy Alta",'Mapa final'!$AA$24="Catastrófico"),CONCATENATE("R5C",'Mapa final'!$O$24),"")</f>
        <v/>
      </c>
      <c r="AN10" s="84"/>
      <c r="AO10" s="364"/>
      <c r="AP10" s="365"/>
      <c r="AQ10" s="365"/>
      <c r="AR10" s="365"/>
      <c r="AS10" s="365"/>
      <c r="AT10" s="36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302"/>
      <c r="C11" s="302"/>
      <c r="D11" s="303"/>
      <c r="E11" s="343"/>
      <c r="F11" s="344"/>
      <c r="G11" s="344"/>
      <c r="H11" s="344"/>
      <c r="I11" s="345"/>
      <c r="J11" s="52" t="str">
        <f>IF(AND('Mapa final'!$Y$25="Muy Alta",'Mapa final'!$AA$25="Leve"),CONCATENATE("R6C",'Mapa final'!$O$25),"")</f>
        <v/>
      </c>
      <c r="K11" s="53" t="str">
        <f>IF(AND('Mapa final'!$Y$26="Muy Alta",'Mapa final'!$AA$26="Leve"),CONCATENATE("R6C",'Mapa final'!$O$26),"")</f>
        <v/>
      </c>
      <c r="L11" s="58" t="str">
        <f>IF(AND('Mapa final'!$Y$27="Muy Alta",'Mapa final'!$AA$27="Leve"),CONCATENATE("R6C",'Mapa final'!$O$27),"")</f>
        <v/>
      </c>
      <c r="M11" s="58" t="str">
        <f>IF(AND('Mapa final'!$Y$28="Muy Alta",'Mapa final'!$AA$28="Leve"),CONCATENATE("R6C",'Mapa final'!$O$28),"")</f>
        <v/>
      </c>
      <c r="N11" s="58" t="str">
        <f>IF(AND('Mapa final'!$Y$29="Muy Alta",'Mapa final'!$AA$29="Leve"),CONCATENATE("R6C",'Mapa final'!$O$29),"")</f>
        <v/>
      </c>
      <c r="O11" s="54" t="str">
        <f>IF(AND('Mapa final'!$Y$30="Muy Alta",'Mapa final'!$AA$30="Leve"),CONCATENATE("R6C",'Mapa final'!$O$30),"")</f>
        <v/>
      </c>
      <c r="P11" s="52" t="str">
        <f>IF(AND('Mapa final'!$Y$25="Muy Alta",'Mapa final'!$AA$25="Menor"),CONCATENATE("R6C",'Mapa final'!$O$25),"")</f>
        <v/>
      </c>
      <c r="Q11" s="53" t="str">
        <f>IF(AND('Mapa final'!$Y$26="Muy Alta",'Mapa final'!$AA$26="Menor"),CONCATENATE("R6C",'Mapa final'!$O$26),"")</f>
        <v/>
      </c>
      <c r="R11" s="58" t="str">
        <f>IF(AND('Mapa final'!$Y$27="Muy Alta",'Mapa final'!$AA$27="Menor"),CONCATENATE("R6C",'Mapa final'!$O$27),"")</f>
        <v/>
      </c>
      <c r="S11" s="58" t="str">
        <f>IF(AND('Mapa final'!$Y$28="Muy Alta",'Mapa final'!$AA$28="Menor"),CONCATENATE("R6C",'Mapa final'!$O$28),"")</f>
        <v/>
      </c>
      <c r="T11" s="58" t="str">
        <f>IF(AND('Mapa final'!$Y$29="Muy Alta",'Mapa final'!$AA$29="Menor"),CONCATENATE("R6C",'Mapa final'!$O$29),"")</f>
        <v/>
      </c>
      <c r="U11" s="54" t="str">
        <f>IF(AND('Mapa final'!$Y$30="Muy Alta",'Mapa final'!$AA$30="Menor"),CONCATENATE("R6C",'Mapa final'!$O$30),"")</f>
        <v/>
      </c>
      <c r="V11" s="52" t="str">
        <f>IF(AND('Mapa final'!$Y$25="Muy Alta",'Mapa final'!$AA$25="Moderado"),CONCATENATE("R6C",'Mapa final'!$O$25),"")</f>
        <v/>
      </c>
      <c r="W11" s="53" t="str">
        <f>IF(AND('Mapa final'!$Y$26="Muy Alta",'Mapa final'!$AA$26="Moderado"),CONCATENATE("R6C",'Mapa final'!$O$26),"")</f>
        <v/>
      </c>
      <c r="X11" s="58" t="str">
        <f>IF(AND('Mapa final'!$Y$27="Muy Alta",'Mapa final'!$AA$27="Moderado"),CONCATENATE("R6C",'Mapa final'!$O$27),"")</f>
        <v/>
      </c>
      <c r="Y11" s="58" t="str">
        <f>IF(AND('Mapa final'!$Y$28="Muy Alta",'Mapa final'!$AA$28="Moderado"),CONCATENATE("R6C",'Mapa final'!$O$28),"")</f>
        <v/>
      </c>
      <c r="Z11" s="58" t="str">
        <f>IF(AND('Mapa final'!$Y$29="Muy Alta",'Mapa final'!$AA$29="Moderado"),CONCATENATE("R6C",'Mapa final'!$O$29),"")</f>
        <v/>
      </c>
      <c r="AA11" s="54" t="str">
        <f>IF(AND('Mapa final'!$Y$30="Muy Alta",'Mapa final'!$AA$30="Moderado"),CONCATENATE("R6C",'Mapa final'!$O$30),"")</f>
        <v/>
      </c>
      <c r="AB11" s="52" t="str">
        <f>IF(AND('Mapa final'!$Y$25="Muy Alta",'Mapa final'!$AA$25="Mayor"),CONCATENATE("R6C",'Mapa final'!$O$25),"")</f>
        <v/>
      </c>
      <c r="AC11" s="53" t="str">
        <f>IF(AND('Mapa final'!$Y$26="Muy Alta",'Mapa final'!$AA$26="Mayor"),CONCATENATE("R6C",'Mapa final'!$O$26),"")</f>
        <v/>
      </c>
      <c r="AD11" s="58" t="str">
        <f>IF(AND('Mapa final'!$Y$27="Muy Alta",'Mapa final'!$AA$27="Mayor"),CONCATENATE("R6C",'Mapa final'!$O$27),"")</f>
        <v/>
      </c>
      <c r="AE11" s="58" t="str">
        <f>IF(AND('Mapa final'!$Y$28="Muy Alta",'Mapa final'!$AA$28="Mayor"),CONCATENATE("R6C",'Mapa final'!$O$28),"")</f>
        <v/>
      </c>
      <c r="AF11" s="58" t="str">
        <f>IF(AND('Mapa final'!$Y$29="Muy Alta",'Mapa final'!$AA$29="Mayor"),CONCATENATE("R6C",'Mapa final'!$O$29),"")</f>
        <v/>
      </c>
      <c r="AG11" s="54" t="str">
        <f>IF(AND('Mapa final'!$Y$30="Muy Alta",'Mapa final'!$AA$30="Mayor"),CONCATENATE("R6C",'Mapa final'!$O$30),"")</f>
        <v/>
      </c>
      <c r="AH11" s="55" t="str">
        <f>IF(AND('Mapa final'!$Y$25="Muy Alta",'Mapa final'!$AA$25="Catastrófico"),CONCATENATE("R6C",'Mapa final'!$O$25),"")</f>
        <v/>
      </c>
      <c r="AI11" s="56" t="str">
        <f>IF(AND('Mapa final'!$Y$26="Muy Alta",'Mapa final'!$AA$26="Catastrófico"),CONCATENATE("R6C",'Mapa final'!$O$26),"")</f>
        <v/>
      </c>
      <c r="AJ11" s="56" t="str">
        <f>IF(AND('Mapa final'!$Y$27="Muy Alta",'Mapa final'!$AA$27="Catastrófico"),CONCATENATE("R6C",'Mapa final'!$O$27),"")</f>
        <v/>
      </c>
      <c r="AK11" s="56" t="str">
        <f>IF(AND('Mapa final'!$Y$28="Muy Alta",'Mapa final'!$AA$28="Catastrófico"),CONCATENATE("R6C",'Mapa final'!$O$28),"")</f>
        <v/>
      </c>
      <c r="AL11" s="56" t="str">
        <f>IF(AND('Mapa final'!$Y$29="Muy Alta",'Mapa final'!$AA$29="Catastrófico"),CONCATENATE("R6C",'Mapa final'!$O$29),"")</f>
        <v/>
      </c>
      <c r="AM11" s="57" t="str">
        <f>IF(AND('Mapa final'!$Y$30="Muy Alta",'Mapa final'!$AA$30="Catastrófico"),CONCATENATE("R6C",'Mapa final'!$O$30),"")</f>
        <v/>
      </c>
      <c r="AN11" s="84"/>
      <c r="AO11" s="364"/>
      <c r="AP11" s="365"/>
      <c r="AQ11" s="365"/>
      <c r="AR11" s="365"/>
      <c r="AS11" s="365"/>
      <c r="AT11" s="36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302"/>
      <c r="C12" s="302"/>
      <c r="D12" s="303"/>
      <c r="E12" s="343"/>
      <c r="F12" s="344"/>
      <c r="G12" s="344"/>
      <c r="H12" s="344"/>
      <c r="I12" s="345"/>
      <c r="J12" s="52" t="str">
        <f>IF(AND('Mapa final'!$Y$31="Muy Alta",'Mapa final'!$AA$31="Leve"),CONCATENATE("R7C",'Mapa final'!$O$31),"")</f>
        <v/>
      </c>
      <c r="K12" s="53" t="str">
        <f>IF(AND('Mapa final'!$Y$32="Muy Alta",'Mapa final'!$AA$32="Leve"),CONCATENATE("R7C",'Mapa final'!$O$32),"")</f>
        <v/>
      </c>
      <c r="L12" s="58" t="str">
        <f>IF(AND('Mapa final'!$Y$33="Muy Alta",'Mapa final'!$AA$33="Leve"),CONCATENATE("R7C",'Mapa final'!$O$33),"")</f>
        <v/>
      </c>
      <c r="M12" s="58" t="str">
        <f>IF(AND('Mapa final'!$Y$34="Muy Alta",'Mapa final'!$AA$34="Leve"),CONCATENATE("R7C",'Mapa final'!$O$34),"")</f>
        <v/>
      </c>
      <c r="N12" s="58" t="str">
        <f>IF(AND('Mapa final'!$Y$35="Muy Alta",'Mapa final'!$AA$35="Leve"),CONCATENATE("R7C",'Mapa final'!$O$35),"")</f>
        <v/>
      </c>
      <c r="O12" s="54" t="str">
        <f>IF(AND('Mapa final'!$Y$36="Muy Alta",'Mapa final'!$AA$36="Leve"),CONCATENATE("R7C",'Mapa final'!$O$36),"")</f>
        <v/>
      </c>
      <c r="P12" s="52" t="str">
        <f>IF(AND('Mapa final'!$Y$31="Muy Alta",'Mapa final'!$AA$31="Menor"),CONCATENATE("R7C",'Mapa final'!$O$31),"")</f>
        <v/>
      </c>
      <c r="Q12" s="53" t="str">
        <f>IF(AND('Mapa final'!$Y$32="Muy Alta",'Mapa final'!$AA$32="Menor"),CONCATENATE("R7C",'Mapa final'!$O$32),"")</f>
        <v/>
      </c>
      <c r="R12" s="58" t="str">
        <f>IF(AND('Mapa final'!$Y$33="Muy Alta",'Mapa final'!$AA$33="Menor"),CONCATENATE("R7C",'Mapa final'!$O$33),"")</f>
        <v/>
      </c>
      <c r="S12" s="58" t="str">
        <f>IF(AND('Mapa final'!$Y$34="Muy Alta",'Mapa final'!$AA$34="Menor"),CONCATENATE("R7C",'Mapa final'!$O$34),"")</f>
        <v/>
      </c>
      <c r="T12" s="58" t="str">
        <f>IF(AND('Mapa final'!$Y$35="Muy Alta",'Mapa final'!$AA$35="Menor"),CONCATENATE("R7C",'Mapa final'!$O$35),"")</f>
        <v/>
      </c>
      <c r="U12" s="54" t="str">
        <f>IF(AND('Mapa final'!$Y$36="Muy Alta",'Mapa final'!$AA$36="Menor"),CONCATENATE("R7C",'Mapa final'!$O$36),"")</f>
        <v/>
      </c>
      <c r="V12" s="52" t="str">
        <f>IF(AND('Mapa final'!$Y$31="Muy Alta",'Mapa final'!$AA$31="Moderado"),CONCATENATE("R7C",'Mapa final'!$O$31),"")</f>
        <v/>
      </c>
      <c r="W12" s="53" t="str">
        <f>IF(AND('Mapa final'!$Y$32="Muy Alta",'Mapa final'!$AA$32="Moderado"),CONCATENATE("R7C",'Mapa final'!$O$32),"")</f>
        <v/>
      </c>
      <c r="X12" s="58" t="str">
        <f>IF(AND('Mapa final'!$Y$33="Muy Alta",'Mapa final'!$AA$33="Moderado"),CONCATENATE("R7C",'Mapa final'!$O$33),"")</f>
        <v/>
      </c>
      <c r="Y12" s="58" t="str">
        <f>IF(AND('Mapa final'!$Y$34="Muy Alta",'Mapa final'!$AA$34="Moderado"),CONCATENATE("R7C",'Mapa final'!$O$34),"")</f>
        <v/>
      </c>
      <c r="Z12" s="58" t="str">
        <f>IF(AND('Mapa final'!$Y$35="Muy Alta",'Mapa final'!$AA$35="Moderado"),CONCATENATE("R7C",'Mapa final'!$O$35),"")</f>
        <v/>
      </c>
      <c r="AA12" s="54" t="str">
        <f>IF(AND('Mapa final'!$Y$36="Muy Alta",'Mapa final'!$AA$36="Moderado"),CONCATENATE("R7C",'Mapa final'!$O$36),"")</f>
        <v/>
      </c>
      <c r="AB12" s="52" t="str">
        <f>IF(AND('Mapa final'!$Y$31="Muy Alta",'Mapa final'!$AA$31="Mayor"),CONCATENATE("R7C",'Mapa final'!$O$31),"")</f>
        <v/>
      </c>
      <c r="AC12" s="53" t="str">
        <f>IF(AND('Mapa final'!$Y$32="Muy Alta",'Mapa final'!$AA$32="Mayor"),CONCATENATE("R7C",'Mapa final'!$O$32),"")</f>
        <v/>
      </c>
      <c r="AD12" s="58" t="str">
        <f>IF(AND('Mapa final'!$Y$33="Muy Alta",'Mapa final'!$AA$33="Mayor"),CONCATENATE("R7C",'Mapa final'!$O$33),"")</f>
        <v/>
      </c>
      <c r="AE12" s="58" t="str">
        <f>IF(AND('Mapa final'!$Y$34="Muy Alta",'Mapa final'!$AA$34="Mayor"),CONCATENATE("R7C",'Mapa final'!$O$34),"")</f>
        <v/>
      </c>
      <c r="AF12" s="58" t="str">
        <f>IF(AND('Mapa final'!$Y$35="Muy Alta",'Mapa final'!$AA$35="Mayor"),CONCATENATE("R7C",'Mapa final'!$O$35),"")</f>
        <v/>
      </c>
      <c r="AG12" s="54" t="str">
        <f>IF(AND('Mapa final'!$Y$36="Muy Alta",'Mapa final'!$AA$36="Mayor"),CONCATENATE("R7C",'Mapa final'!$O$36),"")</f>
        <v/>
      </c>
      <c r="AH12" s="55" t="str">
        <f>IF(AND('Mapa final'!$Y$31="Muy Alta",'Mapa final'!$AA$31="Catastrófico"),CONCATENATE("R7C",'Mapa final'!$O$31),"")</f>
        <v/>
      </c>
      <c r="AI12" s="56" t="str">
        <f>IF(AND('Mapa final'!$Y$32="Muy Alta",'Mapa final'!$AA$32="Catastrófico"),CONCATENATE("R7C",'Mapa final'!$O$32),"")</f>
        <v/>
      </c>
      <c r="AJ12" s="56" t="str">
        <f>IF(AND('Mapa final'!$Y$33="Muy Alta",'Mapa final'!$AA$33="Catastrófico"),CONCATENATE("R7C",'Mapa final'!$O$33),"")</f>
        <v/>
      </c>
      <c r="AK12" s="56" t="str">
        <f>IF(AND('Mapa final'!$Y$34="Muy Alta",'Mapa final'!$AA$34="Catastrófico"),CONCATENATE("R7C",'Mapa final'!$O$34),"")</f>
        <v/>
      </c>
      <c r="AL12" s="56" t="str">
        <f>IF(AND('Mapa final'!$Y$35="Muy Alta",'Mapa final'!$AA$35="Catastrófico"),CONCATENATE("R7C",'Mapa final'!$O$35),"")</f>
        <v/>
      </c>
      <c r="AM12" s="57" t="str">
        <f>IF(AND('Mapa final'!$Y$36="Muy Alta",'Mapa final'!$AA$36="Catastrófico"),CONCATENATE("R7C",'Mapa final'!$O$36),"")</f>
        <v/>
      </c>
      <c r="AN12" s="84"/>
      <c r="AO12" s="364"/>
      <c r="AP12" s="365"/>
      <c r="AQ12" s="365"/>
      <c r="AR12" s="365"/>
      <c r="AS12" s="365"/>
      <c r="AT12" s="36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302"/>
      <c r="C13" s="302"/>
      <c r="D13" s="303"/>
      <c r="E13" s="343"/>
      <c r="F13" s="344"/>
      <c r="G13" s="344"/>
      <c r="H13" s="344"/>
      <c r="I13" s="345"/>
      <c r="J13" s="52" t="str">
        <f>IF(AND('Mapa final'!$Y$37="Muy Alta",'Mapa final'!$AA$37="Leve"),CONCATENATE("R8C",'Mapa final'!$O$37),"")</f>
        <v/>
      </c>
      <c r="K13" s="53" t="str">
        <f>IF(AND('Mapa final'!$Y$38="Muy Alta",'Mapa final'!$AA$38="Leve"),CONCATENATE("R8C",'Mapa final'!$O$38),"")</f>
        <v/>
      </c>
      <c r="L13" s="58" t="str">
        <f>IF(AND('Mapa final'!$Y$39="Muy Alta",'Mapa final'!$AA$39="Leve"),CONCATENATE("R8C",'Mapa final'!$O$39),"")</f>
        <v/>
      </c>
      <c r="M13" s="58" t="str">
        <f>IF(AND('Mapa final'!$Y$40="Muy Alta",'Mapa final'!$AA$40="Leve"),CONCATENATE("R8C",'Mapa final'!$O$40),"")</f>
        <v/>
      </c>
      <c r="N13" s="58" t="str">
        <f>IF(AND('Mapa final'!$Y$41="Muy Alta",'Mapa final'!$AA$41="Leve"),CONCATENATE("R8C",'Mapa final'!$O$41),"")</f>
        <v/>
      </c>
      <c r="O13" s="54" t="str">
        <f>IF(AND('Mapa final'!$Y$42="Muy Alta",'Mapa final'!$AA$42="Leve"),CONCATENATE("R8C",'Mapa final'!$O$42),"")</f>
        <v/>
      </c>
      <c r="P13" s="52" t="str">
        <f>IF(AND('Mapa final'!$Y$37="Muy Alta",'Mapa final'!$AA$37="Menor"),CONCATENATE("R8C",'Mapa final'!$O$37),"")</f>
        <v/>
      </c>
      <c r="Q13" s="53" t="str">
        <f>IF(AND('Mapa final'!$Y$38="Muy Alta",'Mapa final'!$AA$38="Menor"),CONCATENATE("R8C",'Mapa final'!$O$38),"")</f>
        <v/>
      </c>
      <c r="R13" s="58" t="str">
        <f>IF(AND('Mapa final'!$Y$39="Muy Alta",'Mapa final'!$AA$39="Menor"),CONCATENATE("R8C",'Mapa final'!$O$39),"")</f>
        <v/>
      </c>
      <c r="S13" s="58" t="str">
        <f>IF(AND('Mapa final'!$Y$40="Muy Alta",'Mapa final'!$AA$40="Menor"),CONCATENATE("R8C",'Mapa final'!$O$40),"")</f>
        <v/>
      </c>
      <c r="T13" s="58" t="str">
        <f>IF(AND('Mapa final'!$Y$41="Muy Alta",'Mapa final'!$AA$41="Menor"),CONCATENATE("R8C",'Mapa final'!$O$41),"")</f>
        <v/>
      </c>
      <c r="U13" s="54" t="str">
        <f>IF(AND('Mapa final'!$Y$42="Muy Alta",'Mapa final'!$AA$42="Menor"),CONCATENATE("R8C",'Mapa final'!$O$42),"")</f>
        <v/>
      </c>
      <c r="V13" s="52" t="str">
        <f>IF(AND('Mapa final'!$Y$37="Muy Alta",'Mapa final'!$AA$37="Moderado"),CONCATENATE("R8C",'Mapa final'!$O$37),"")</f>
        <v/>
      </c>
      <c r="W13" s="53" t="str">
        <f>IF(AND('Mapa final'!$Y$38="Muy Alta",'Mapa final'!$AA$38="Moderado"),CONCATENATE("R8C",'Mapa final'!$O$38),"")</f>
        <v/>
      </c>
      <c r="X13" s="58" t="str">
        <f>IF(AND('Mapa final'!$Y$39="Muy Alta",'Mapa final'!$AA$39="Moderado"),CONCATENATE("R8C",'Mapa final'!$O$39),"")</f>
        <v/>
      </c>
      <c r="Y13" s="58" t="str">
        <f>IF(AND('Mapa final'!$Y$40="Muy Alta",'Mapa final'!$AA$40="Moderado"),CONCATENATE("R8C",'Mapa final'!$O$40),"")</f>
        <v/>
      </c>
      <c r="Z13" s="58" t="str">
        <f>IF(AND('Mapa final'!$Y$41="Muy Alta",'Mapa final'!$AA$41="Moderado"),CONCATENATE("R8C",'Mapa final'!$O$41),"")</f>
        <v/>
      </c>
      <c r="AA13" s="54" t="str">
        <f>IF(AND('Mapa final'!$Y$42="Muy Alta",'Mapa final'!$AA$42="Moderado"),CONCATENATE("R8C",'Mapa final'!$O$42),"")</f>
        <v/>
      </c>
      <c r="AB13" s="52" t="str">
        <f>IF(AND('Mapa final'!$Y$37="Muy Alta",'Mapa final'!$AA$37="Mayor"),CONCATENATE("R8C",'Mapa final'!$O$37),"")</f>
        <v/>
      </c>
      <c r="AC13" s="53" t="str">
        <f>IF(AND('Mapa final'!$Y$38="Muy Alta",'Mapa final'!$AA$38="Mayor"),CONCATENATE("R8C",'Mapa final'!$O$38),"")</f>
        <v/>
      </c>
      <c r="AD13" s="58" t="str">
        <f>IF(AND('Mapa final'!$Y$39="Muy Alta",'Mapa final'!$AA$39="Mayor"),CONCATENATE("R8C",'Mapa final'!$O$39),"")</f>
        <v/>
      </c>
      <c r="AE13" s="58" t="str">
        <f>IF(AND('Mapa final'!$Y$40="Muy Alta",'Mapa final'!$AA$40="Mayor"),CONCATENATE("R8C",'Mapa final'!$O$40),"")</f>
        <v/>
      </c>
      <c r="AF13" s="58" t="str">
        <f>IF(AND('Mapa final'!$Y$41="Muy Alta",'Mapa final'!$AA$41="Mayor"),CONCATENATE("R8C",'Mapa final'!$O$41),"")</f>
        <v/>
      </c>
      <c r="AG13" s="54" t="str">
        <f>IF(AND('Mapa final'!$Y$42="Muy Alta",'Mapa final'!$AA$42="Mayor"),CONCATENATE("R8C",'Mapa final'!$O$42),"")</f>
        <v/>
      </c>
      <c r="AH13" s="55" t="str">
        <f>IF(AND('Mapa final'!$Y$37="Muy Alta",'Mapa final'!$AA$37="Catastrófico"),CONCATENATE("R8C",'Mapa final'!$O$37),"")</f>
        <v/>
      </c>
      <c r="AI13" s="56" t="str">
        <f>IF(AND('Mapa final'!$Y$38="Muy Alta",'Mapa final'!$AA$38="Catastrófico"),CONCATENATE("R8C",'Mapa final'!$O$38),"")</f>
        <v/>
      </c>
      <c r="AJ13" s="56" t="str">
        <f>IF(AND('Mapa final'!$Y$39="Muy Alta",'Mapa final'!$AA$39="Catastrófico"),CONCATENATE("R8C",'Mapa final'!$O$39),"")</f>
        <v/>
      </c>
      <c r="AK13" s="56" t="str">
        <f>IF(AND('Mapa final'!$Y$40="Muy Alta",'Mapa final'!$AA$40="Catastrófico"),CONCATENATE("R8C",'Mapa final'!$O$40),"")</f>
        <v/>
      </c>
      <c r="AL13" s="56" t="str">
        <f>IF(AND('Mapa final'!$Y$41="Muy Alta",'Mapa final'!$AA$41="Catastrófico"),CONCATENATE("R8C",'Mapa final'!$O$41),"")</f>
        <v/>
      </c>
      <c r="AM13" s="57" t="str">
        <f>IF(AND('Mapa final'!$Y$42="Muy Alta",'Mapa final'!$AA$42="Catastrófico"),CONCATENATE("R8C",'Mapa final'!$O$42),"")</f>
        <v/>
      </c>
      <c r="AN13" s="84"/>
      <c r="AO13" s="364"/>
      <c r="AP13" s="365"/>
      <c r="AQ13" s="365"/>
      <c r="AR13" s="365"/>
      <c r="AS13" s="365"/>
      <c r="AT13" s="36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302"/>
      <c r="C14" s="302"/>
      <c r="D14" s="303"/>
      <c r="E14" s="343"/>
      <c r="F14" s="344"/>
      <c r="G14" s="344"/>
      <c r="H14" s="344"/>
      <c r="I14" s="345"/>
      <c r="J14" s="52" t="str">
        <f>IF(AND('Mapa final'!$Y$43="Muy Alta",'Mapa final'!$AA$43="Leve"),CONCATENATE("R9C",'Mapa final'!$O$43),"")</f>
        <v/>
      </c>
      <c r="K14" s="53" t="str">
        <f>IF(AND('Mapa final'!$Y$44="Muy Alta",'Mapa final'!$AA$44="Leve"),CONCATENATE("R9C",'Mapa final'!$O$44),"")</f>
        <v/>
      </c>
      <c r="L14" s="58" t="str">
        <f>IF(AND('Mapa final'!$Y$45="Muy Alta",'Mapa final'!$AA$45="Leve"),CONCATENATE("R9C",'Mapa final'!$O$45),"")</f>
        <v/>
      </c>
      <c r="M14" s="58" t="str">
        <f>IF(AND('Mapa final'!$Y$46="Muy Alta",'Mapa final'!$AA$46="Leve"),CONCATENATE("R9C",'Mapa final'!$O$46),"")</f>
        <v/>
      </c>
      <c r="N14" s="58" t="str">
        <f>IF(AND('Mapa final'!$Y$47="Muy Alta",'Mapa final'!$AA$47="Leve"),CONCATENATE("R9C",'Mapa final'!$O$47),"")</f>
        <v/>
      </c>
      <c r="O14" s="54" t="str">
        <f>IF(AND('Mapa final'!$Y$48="Muy Alta",'Mapa final'!$AA$48="Leve"),CONCATENATE("R9C",'Mapa final'!$O$48),"")</f>
        <v/>
      </c>
      <c r="P14" s="52" t="str">
        <f>IF(AND('Mapa final'!$Y$43="Muy Alta",'Mapa final'!$AA$43="Menor"),CONCATENATE("R9C",'Mapa final'!$O$43),"")</f>
        <v/>
      </c>
      <c r="Q14" s="53" t="str">
        <f>IF(AND('Mapa final'!$Y$44="Muy Alta",'Mapa final'!$AA$44="Menor"),CONCATENATE("R9C",'Mapa final'!$O$44),"")</f>
        <v/>
      </c>
      <c r="R14" s="58" t="str">
        <f>IF(AND('Mapa final'!$Y$45="Muy Alta",'Mapa final'!$AA$45="Menor"),CONCATENATE("R9C",'Mapa final'!$O$45),"")</f>
        <v/>
      </c>
      <c r="S14" s="58" t="str">
        <f>IF(AND('Mapa final'!$Y$46="Muy Alta",'Mapa final'!$AA$46="Menor"),CONCATENATE("R9C",'Mapa final'!$O$46),"")</f>
        <v/>
      </c>
      <c r="T14" s="58" t="str">
        <f>IF(AND('Mapa final'!$Y$47="Muy Alta",'Mapa final'!$AA$47="Menor"),CONCATENATE("R9C",'Mapa final'!$O$47),"")</f>
        <v/>
      </c>
      <c r="U14" s="54" t="str">
        <f>IF(AND('Mapa final'!$Y$48="Muy Alta",'Mapa final'!$AA$48="Menor"),CONCATENATE("R9C",'Mapa final'!$O$48),"")</f>
        <v/>
      </c>
      <c r="V14" s="52" t="str">
        <f>IF(AND('Mapa final'!$Y$43="Muy Alta",'Mapa final'!$AA$43="Moderado"),CONCATENATE("R9C",'Mapa final'!$O$43),"")</f>
        <v/>
      </c>
      <c r="W14" s="53" t="str">
        <f>IF(AND('Mapa final'!$Y$44="Muy Alta",'Mapa final'!$AA$44="Moderado"),CONCATENATE("R9C",'Mapa final'!$O$44),"")</f>
        <v/>
      </c>
      <c r="X14" s="58" t="str">
        <f>IF(AND('Mapa final'!$Y$45="Muy Alta",'Mapa final'!$AA$45="Moderado"),CONCATENATE("R9C",'Mapa final'!$O$45),"")</f>
        <v/>
      </c>
      <c r="Y14" s="58" t="str">
        <f>IF(AND('Mapa final'!$Y$46="Muy Alta",'Mapa final'!$AA$46="Moderado"),CONCATENATE("R9C",'Mapa final'!$O$46),"")</f>
        <v/>
      </c>
      <c r="Z14" s="58" t="str">
        <f>IF(AND('Mapa final'!$Y$47="Muy Alta",'Mapa final'!$AA$47="Moderado"),CONCATENATE("R9C",'Mapa final'!$O$47),"")</f>
        <v/>
      </c>
      <c r="AA14" s="54" t="str">
        <f>IF(AND('Mapa final'!$Y$48="Muy Alta",'Mapa final'!$AA$48="Moderado"),CONCATENATE("R9C",'Mapa final'!$O$48),"")</f>
        <v/>
      </c>
      <c r="AB14" s="52" t="str">
        <f>IF(AND('Mapa final'!$Y$43="Muy Alta",'Mapa final'!$AA$43="Mayor"),CONCATENATE("R9C",'Mapa final'!$O$43),"")</f>
        <v/>
      </c>
      <c r="AC14" s="53" t="str">
        <f>IF(AND('Mapa final'!$Y$44="Muy Alta",'Mapa final'!$AA$44="Mayor"),CONCATENATE("R9C",'Mapa final'!$O$44),"")</f>
        <v/>
      </c>
      <c r="AD14" s="58" t="str">
        <f>IF(AND('Mapa final'!$Y$45="Muy Alta",'Mapa final'!$AA$45="Mayor"),CONCATENATE("R9C",'Mapa final'!$O$45),"")</f>
        <v/>
      </c>
      <c r="AE14" s="58" t="str">
        <f>IF(AND('Mapa final'!$Y$46="Muy Alta",'Mapa final'!$AA$46="Mayor"),CONCATENATE("R9C",'Mapa final'!$O$46),"")</f>
        <v/>
      </c>
      <c r="AF14" s="58" t="str">
        <f>IF(AND('Mapa final'!$Y$47="Muy Alta",'Mapa final'!$AA$47="Mayor"),CONCATENATE("R9C",'Mapa final'!$O$47),"")</f>
        <v/>
      </c>
      <c r="AG14" s="54" t="str">
        <f>IF(AND('Mapa final'!$Y$48="Muy Alta",'Mapa final'!$AA$48="Mayor"),CONCATENATE("R9C",'Mapa final'!$O$48),"")</f>
        <v/>
      </c>
      <c r="AH14" s="55" t="str">
        <f>IF(AND('Mapa final'!$Y$43="Muy Alta",'Mapa final'!$AA$43="Catastrófico"),CONCATENATE("R9C",'Mapa final'!$O$43),"")</f>
        <v/>
      </c>
      <c r="AI14" s="56" t="str">
        <f>IF(AND('Mapa final'!$Y$44="Muy Alta",'Mapa final'!$AA$44="Catastrófico"),CONCATENATE("R9C",'Mapa final'!$O$44),"")</f>
        <v/>
      </c>
      <c r="AJ14" s="56" t="str">
        <f>IF(AND('Mapa final'!$Y$45="Muy Alta",'Mapa final'!$AA$45="Catastrófico"),CONCATENATE("R9C",'Mapa final'!$O$45),"")</f>
        <v/>
      </c>
      <c r="AK14" s="56" t="str">
        <f>IF(AND('Mapa final'!$Y$46="Muy Alta",'Mapa final'!$AA$46="Catastrófico"),CONCATENATE("R9C",'Mapa final'!$O$46),"")</f>
        <v/>
      </c>
      <c r="AL14" s="56" t="str">
        <f>IF(AND('Mapa final'!$Y$47="Muy Alta",'Mapa final'!$AA$47="Catastrófico"),CONCATENATE("R9C",'Mapa final'!$O$47),"")</f>
        <v/>
      </c>
      <c r="AM14" s="57" t="str">
        <f>IF(AND('Mapa final'!$Y$48="Muy Alta",'Mapa final'!$AA$48="Catastrófico"),CONCATENATE("R9C",'Mapa final'!$O$48),"")</f>
        <v/>
      </c>
      <c r="AN14" s="84"/>
      <c r="AO14" s="364"/>
      <c r="AP14" s="365"/>
      <c r="AQ14" s="365"/>
      <c r="AR14" s="365"/>
      <c r="AS14" s="365"/>
      <c r="AT14" s="36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302"/>
      <c r="C15" s="302"/>
      <c r="D15" s="303"/>
      <c r="E15" s="346"/>
      <c r="F15" s="347"/>
      <c r="G15" s="347"/>
      <c r="H15" s="347"/>
      <c r="I15" s="348"/>
      <c r="J15" s="59" t="str">
        <f>IF(AND('Mapa final'!$Y$49="Muy Alta",'Mapa final'!$AA$49="Leve"),CONCATENATE("R10C",'Mapa final'!$O$49),"")</f>
        <v/>
      </c>
      <c r="K15" s="60" t="str">
        <f>IF(AND('Mapa final'!$Y$50="Muy Alta",'Mapa final'!$AA$50="Leve"),CONCATENATE("R10C",'Mapa final'!$O$50),"")</f>
        <v/>
      </c>
      <c r="L15" s="60" t="str">
        <f>IF(AND('Mapa final'!$Y$51="Muy Alta",'Mapa final'!$AA$51="Leve"),CONCATENATE("R10C",'Mapa final'!$O$51),"")</f>
        <v/>
      </c>
      <c r="M15" s="60" t="str">
        <f>IF(AND('Mapa final'!$Y$52="Muy Alta",'Mapa final'!$AA$52="Leve"),CONCATENATE("R10C",'Mapa final'!$O$52),"")</f>
        <v/>
      </c>
      <c r="N15" s="60" t="str">
        <f>IF(AND('Mapa final'!$Y$53="Muy Alta",'Mapa final'!$AA$53="Leve"),CONCATENATE("R10C",'Mapa final'!$O$53),"")</f>
        <v/>
      </c>
      <c r="O15" s="61" t="str">
        <f>IF(AND('Mapa final'!$Y$54="Muy Alta",'Mapa final'!$AA$54="Leve"),CONCATENATE("R10C",'Mapa final'!$O$54),"")</f>
        <v/>
      </c>
      <c r="P15" s="52" t="str">
        <f>IF(AND('Mapa final'!$Y$49="Muy Alta",'Mapa final'!$AA$49="Menor"),CONCATENATE("R10C",'Mapa final'!$O$49),"")</f>
        <v/>
      </c>
      <c r="Q15" s="53" t="str">
        <f>IF(AND('Mapa final'!$Y$50="Muy Alta",'Mapa final'!$AA$50="Menor"),CONCATENATE("R10C",'Mapa final'!$O$50),"")</f>
        <v/>
      </c>
      <c r="R15" s="53" t="str">
        <f>IF(AND('Mapa final'!$Y$51="Muy Alta",'Mapa final'!$AA$51="Menor"),CONCATENATE("R10C",'Mapa final'!$O$51),"")</f>
        <v/>
      </c>
      <c r="S15" s="53" t="str">
        <f>IF(AND('Mapa final'!$Y$52="Muy Alta",'Mapa final'!$AA$52="Menor"),CONCATENATE("R10C",'Mapa final'!$O$52),"")</f>
        <v/>
      </c>
      <c r="T15" s="53" t="str">
        <f>IF(AND('Mapa final'!$Y$53="Muy Alta",'Mapa final'!$AA$53="Menor"),CONCATENATE("R10C",'Mapa final'!$O$53),"")</f>
        <v/>
      </c>
      <c r="U15" s="54" t="str">
        <f>IF(AND('Mapa final'!$Y$54="Muy Alta",'Mapa final'!$AA$54="Menor"),CONCATENATE("R10C",'Mapa final'!$O$54),"")</f>
        <v/>
      </c>
      <c r="V15" s="59" t="str">
        <f>IF(AND('Mapa final'!$Y$49="Muy Alta",'Mapa final'!$AA$49="Moderado"),CONCATENATE("R10C",'Mapa final'!$O$49),"")</f>
        <v/>
      </c>
      <c r="W15" s="60" t="str">
        <f>IF(AND('Mapa final'!$Y$50="Muy Alta",'Mapa final'!$AA$50="Moderado"),CONCATENATE("R10C",'Mapa final'!$O$50),"")</f>
        <v/>
      </c>
      <c r="X15" s="60" t="str">
        <f>IF(AND('Mapa final'!$Y$51="Muy Alta",'Mapa final'!$AA$51="Moderado"),CONCATENATE("R10C",'Mapa final'!$O$51),"")</f>
        <v/>
      </c>
      <c r="Y15" s="60" t="str">
        <f>IF(AND('Mapa final'!$Y$52="Muy Alta",'Mapa final'!$AA$52="Moderado"),CONCATENATE("R10C",'Mapa final'!$O$52),"")</f>
        <v/>
      </c>
      <c r="Z15" s="60" t="str">
        <f>IF(AND('Mapa final'!$Y$53="Muy Alta",'Mapa final'!$AA$53="Moderado"),CONCATENATE("R10C",'Mapa final'!$O$53),"")</f>
        <v/>
      </c>
      <c r="AA15" s="61" t="str">
        <f>IF(AND('Mapa final'!$Y$54="Muy Alta",'Mapa final'!$AA$54="Moderado"),CONCATENATE("R10C",'Mapa final'!$O$54),"")</f>
        <v/>
      </c>
      <c r="AB15" s="52" t="str">
        <f>IF(AND('Mapa final'!$Y$49="Muy Alta",'Mapa final'!$AA$49="Mayor"),CONCATENATE("R10C",'Mapa final'!$O$49),"")</f>
        <v/>
      </c>
      <c r="AC15" s="53" t="str">
        <f>IF(AND('Mapa final'!$Y$50="Muy Alta",'Mapa final'!$AA$50="Mayor"),CONCATENATE("R10C",'Mapa final'!$O$50),"")</f>
        <v/>
      </c>
      <c r="AD15" s="53" t="str">
        <f>IF(AND('Mapa final'!$Y$51="Muy Alta",'Mapa final'!$AA$51="Mayor"),CONCATENATE("R10C",'Mapa final'!$O$51),"")</f>
        <v/>
      </c>
      <c r="AE15" s="53" t="str">
        <f>IF(AND('Mapa final'!$Y$52="Muy Alta",'Mapa final'!$AA$52="Mayor"),CONCATENATE("R10C",'Mapa final'!$O$52),"")</f>
        <v/>
      </c>
      <c r="AF15" s="53" t="str">
        <f>IF(AND('Mapa final'!$Y$53="Muy Alta",'Mapa final'!$AA$53="Mayor"),CONCATENATE("R10C",'Mapa final'!$O$53),"")</f>
        <v/>
      </c>
      <c r="AG15" s="54" t="str">
        <f>IF(AND('Mapa final'!$Y$54="Muy Alta",'Mapa final'!$AA$54="Mayor"),CONCATENATE("R10C",'Mapa final'!$O$54),"")</f>
        <v/>
      </c>
      <c r="AH15" s="62" t="str">
        <f>IF(AND('Mapa final'!$Y$49="Muy Alta",'Mapa final'!$AA$49="Catastrófico"),CONCATENATE("R10C",'Mapa final'!$O$49),"")</f>
        <v/>
      </c>
      <c r="AI15" s="63" t="str">
        <f>IF(AND('Mapa final'!$Y$50="Muy Alta",'Mapa final'!$AA$50="Catastrófico"),CONCATENATE("R10C",'Mapa final'!$O$50),"")</f>
        <v/>
      </c>
      <c r="AJ15" s="63" t="str">
        <f>IF(AND('Mapa final'!$Y$51="Muy Alta",'Mapa final'!$AA$51="Catastrófico"),CONCATENATE("R10C",'Mapa final'!$O$51),"")</f>
        <v/>
      </c>
      <c r="AK15" s="63" t="str">
        <f>IF(AND('Mapa final'!$Y$52="Muy Alta",'Mapa final'!$AA$52="Catastrófico"),CONCATENATE("R10C",'Mapa final'!$O$52),"")</f>
        <v/>
      </c>
      <c r="AL15" s="63" t="str">
        <f>IF(AND('Mapa final'!$Y$53="Muy Alta",'Mapa final'!$AA$53="Catastrófico"),CONCATENATE("R10C",'Mapa final'!$O$53),"")</f>
        <v/>
      </c>
      <c r="AM15" s="64" t="str">
        <f>IF(AND('Mapa final'!$Y$54="Muy Alta",'Mapa final'!$AA$54="Catastrófico"),CONCATENATE("R10C",'Mapa final'!$O$54),"")</f>
        <v/>
      </c>
      <c r="AN15" s="84"/>
      <c r="AO15" s="367"/>
      <c r="AP15" s="368"/>
      <c r="AQ15" s="368"/>
      <c r="AR15" s="368"/>
      <c r="AS15" s="368"/>
      <c r="AT15" s="36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302"/>
      <c r="C16" s="302"/>
      <c r="D16" s="303"/>
      <c r="E16" s="340" t="s">
        <v>115</v>
      </c>
      <c r="F16" s="341"/>
      <c r="G16" s="341"/>
      <c r="H16" s="341"/>
      <c r="I16" s="341"/>
      <c r="J16" s="65" t="str">
        <f ca="1">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 ca="1">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 ca="1">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 ca="1">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 ca="1">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50" t="s">
        <v>80</v>
      </c>
      <c r="AP16" s="351"/>
      <c r="AQ16" s="351"/>
      <c r="AR16" s="351"/>
      <c r="AS16" s="351"/>
      <c r="AT16" s="35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302"/>
      <c r="C17" s="302"/>
      <c r="D17" s="303"/>
      <c r="E17" s="359"/>
      <c r="F17" s="360"/>
      <c r="G17" s="360"/>
      <c r="H17" s="360"/>
      <c r="I17" s="360"/>
      <c r="J17" s="68" t="str">
        <f>IF(AND('Mapa final'!$Y$11="Alta",'Mapa final'!$AA$11="Leve"),CONCATENATE("R2C",'Mapa final'!$O$11),"")</f>
        <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final'!$Y$11="Alta",'Mapa final'!$AA$11="Menor"),CONCATENATE("R2C",'Mapa final'!$O$11),"")</f>
        <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53"/>
      <c r="AP17" s="354"/>
      <c r="AQ17" s="354"/>
      <c r="AR17" s="354"/>
      <c r="AS17" s="354"/>
      <c r="AT17" s="3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302"/>
      <c r="C18" s="302"/>
      <c r="D18" s="303"/>
      <c r="E18" s="343"/>
      <c r="F18" s="344"/>
      <c r="G18" s="344"/>
      <c r="H18" s="344"/>
      <c r="I18" s="360"/>
      <c r="J18" s="68" t="str">
        <f>IF(AND('Mapa final'!$Y$12="Alta",'Mapa final'!$AA$12="Leve"),CONCATENATE("R3C",'Mapa final'!$O$12),"")</f>
        <v/>
      </c>
      <c r="K18" s="69" t="e">
        <f>IF(AND('Mapa final'!#REF!="Alta",'Mapa final'!#REF!="Leve"),CONCATENATE("R3C",'Mapa final'!#REF!),"")</f>
        <v>#REF!</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str">
        <f>IF(AND('Mapa final'!$Y$12="Alta",'Mapa final'!$AA$12="Menor"),CONCATENATE("R3C",'Mapa final'!$O$12),"")</f>
        <v/>
      </c>
      <c r="Q18" s="69" t="e">
        <f>IF(AND('Mapa final'!#REF!="Alta",'Mapa final'!#REF!="Menor"),CONCATENATE("R3C",'Mapa final'!#REF!),"")</f>
        <v>#REF!</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53"/>
      <c r="AP18" s="354"/>
      <c r="AQ18" s="354"/>
      <c r="AR18" s="354"/>
      <c r="AS18" s="354"/>
      <c r="AT18" s="3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302"/>
      <c r="C19" s="302"/>
      <c r="D19" s="303"/>
      <c r="E19" s="343"/>
      <c r="F19" s="344"/>
      <c r="G19" s="344"/>
      <c r="H19" s="344"/>
      <c r="I19" s="360"/>
      <c r="J19" s="68" t="str">
        <f>IF(AND('Mapa final'!$Y$13="Alta",'Mapa final'!$AA$13="Leve"),CONCATENATE("R4C",'Mapa final'!$O$13),"")</f>
        <v/>
      </c>
      <c r="K19" s="69" t="str">
        <f>IF(AND('Mapa final'!$Y$14="Alta",'Mapa final'!$AA$14="Leve"),CONCATENATE("R4C",'Mapa final'!$O$14),"")</f>
        <v/>
      </c>
      <c r="L19" s="69" t="str">
        <f>IF(AND('Mapa final'!$Y$15="Alta",'Mapa final'!$AA$15="Leve"),CONCATENATE("R4C",'Mapa final'!$O$15),"")</f>
        <v/>
      </c>
      <c r="M19" s="69" t="str">
        <f>IF(AND('Mapa final'!$Y$16="Alta",'Mapa final'!$AA$16="Leve"),CONCATENATE("R4C",'Mapa final'!$O$16),"")</f>
        <v/>
      </c>
      <c r="N19" s="69" t="str">
        <f>IF(AND('Mapa final'!$Y$17="Alta",'Mapa final'!$AA$17="Leve"),CONCATENATE("R4C",'Mapa final'!$O$17),"")</f>
        <v/>
      </c>
      <c r="O19" s="70" t="str">
        <f>IF(AND('Mapa final'!$Y$18="Alta",'Mapa final'!$AA$18="Leve"),CONCATENATE("R4C",'Mapa final'!$O$18),"")</f>
        <v/>
      </c>
      <c r="P19" s="68" t="str">
        <f>IF(AND('Mapa final'!$Y$13="Alta",'Mapa final'!$AA$13="Menor"),CONCATENATE("R4C",'Mapa final'!$O$13),"")</f>
        <v/>
      </c>
      <c r="Q19" s="69" t="str">
        <f>IF(AND('Mapa final'!$Y$14="Alta",'Mapa final'!$AA$14="Menor"),CONCATENATE("R4C",'Mapa final'!$O$14),"")</f>
        <v/>
      </c>
      <c r="R19" s="69" t="str">
        <f>IF(AND('Mapa final'!$Y$15="Alta",'Mapa final'!$AA$15="Menor"),CONCATENATE("R4C",'Mapa final'!$O$15),"")</f>
        <v/>
      </c>
      <c r="S19" s="69" t="str">
        <f>IF(AND('Mapa final'!$Y$16="Alta",'Mapa final'!$AA$16="Menor"),CONCATENATE("R4C",'Mapa final'!$O$16),"")</f>
        <v/>
      </c>
      <c r="T19" s="69" t="str">
        <f>IF(AND('Mapa final'!$Y$17="Alta",'Mapa final'!$AA$17="Menor"),CONCATENATE("R4C",'Mapa final'!$O$17),"")</f>
        <v/>
      </c>
      <c r="U19" s="70" t="str">
        <f>IF(AND('Mapa final'!$Y$18="Alta",'Mapa final'!$AA$18="Menor"),CONCATENATE("R4C",'Mapa final'!$O$18),"")</f>
        <v/>
      </c>
      <c r="V19" s="52" t="str">
        <f>IF(AND('Mapa final'!$Y$13="Alta",'Mapa final'!$AA$13="Moderado"),CONCATENATE("R4C",'Mapa final'!$O$13),"")</f>
        <v/>
      </c>
      <c r="W19" s="53" t="str">
        <f>IF(AND('Mapa final'!$Y$14="Alta",'Mapa final'!$AA$14="Moderado"),CONCATENATE("R4C",'Mapa final'!$O$14),"")</f>
        <v/>
      </c>
      <c r="X19" s="58" t="str">
        <f>IF(AND('Mapa final'!$Y$15="Alta",'Mapa final'!$AA$15="Moderado"),CONCATENATE("R4C",'Mapa final'!$O$15),"")</f>
        <v/>
      </c>
      <c r="Y19" s="58" t="str">
        <f>IF(AND('Mapa final'!$Y$16="Alta",'Mapa final'!$AA$16="Moderado"),CONCATENATE("R4C",'Mapa final'!$O$16),"")</f>
        <v/>
      </c>
      <c r="Z19" s="58" t="str">
        <f>IF(AND('Mapa final'!$Y$17="Alta",'Mapa final'!$AA$17="Moderado"),CONCATENATE("R4C",'Mapa final'!$O$17),"")</f>
        <v/>
      </c>
      <c r="AA19" s="54" t="str">
        <f>IF(AND('Mapa final'!$Y$18="Alta",'Mapa final'!$AA$18="Moderado"),CONCATENATE("R4C",'Mapa final'!$O$18),"")</f>
        <v/>
      </c>
      <c r="AB19" s="52" t="str">
        <f>IF(AND('Mapa final'!$Y$13="Alta",'Mapa final'!$AA$13="Mayor"),CONCATENATE("R4C",'Mapa final'!$O$13),"")</f>
        <v/>
      </c>
      <c r="AC19" s="53" t="str">
        <f>IF(AND('Mapa final'!$Y$14="Alta",'Mapa final'!$AA$14="Mayor"),CONCATENATE("R4C",'Mapa final'!$O$14),"")</f>
        <v/>
      </c>
      <c r="AD19" s="58" t="str">
        <f>IF(AND('Mapa final'!$Y$15="Alta",'Mapa final'!$AA$15="Mayor"),CONCATENATE("R4C",'Mapa final'!$O$15),"")</f>
        <v/>
      </c>
      <c r="AE19" s="58" t="str">
        <f>IF(AND('Mapa final'!$Y$16="Alta",'Mapa final'!$AA$16="Mayor"),CONCATENATE("R4C",'Mapa final'!$O$16),"")</f>
        <v/>
      </c>
      <c r="AF19" s="58" t="str">
        <f>IF(AND('Mapa final'!$Y$17="Alta",'Mapa final'!$AA$17="Mayor"),CONCATENATE("R4C",'Mapa final'!$O$17),"")</f>
        <v/>
      </c>
      <c r="AG19" s="54" t="str">
        <f>IF(AND('Mapa final'!$Y$18="Alta",'Mapa final'!$AA$18="Mayor"),CONCATENATE("R4C",'Mapa final'!$O$18),"")</f>
        <v/>
      </c>
      <c r="AH19" s="55" t="str">
        <f>IF(AND('Mapa final'!$Y$13="Alta",'Mapa final'!$AA$13="Catastrófico"),CONCATENATE("R4C",'Mapa final'!$O$13),"")</f>
        <v/>
      </c>
      <c r="AI19" s="56" t="str">
        <f>IF(AND('Mapa final'!$Y$14="Alta",'Mapa final'!$AA$14="Catastrófico"),CONCATENATE("R4C",'Mapa final'!$O$14),"")</f>
        <v/>
      </c>
      <c r="AJ19" s="56" t="str">
        <f>IF(AND('Mapa final'!$Y$15="Alta",'Mapa final'!$AA$15="Catastrófico"),CONCATENATE("R4C",'Mapa final'!$O$15),"")</f>
        <v/>
      </c>
      <c r="AK19" s="56" t="str">
        <f>IF(AND('Mapa final'!$Y$16="Alta",'Mapa final'!$AA$16="Catastrófico"),CONCATENATE("R4C",'Mapa final'!$O$16),"")</f>
        <v/>
      </c>
      <c r="AL19" s="56" t="str">
        <f>IF(AND('Mapa final'!$Y$17="Alta",'Mapa final'!$AA$17="Catastrófico"),CONCATENATE("R4C",'Mapa final'!$O$17),"")</f>
        <v/>
      </c>
      <c r="AM19" s="57" t="str">
        <f>IF(AND('Mapa final'!$Y$18="Alta",'Mapa final'!$AA$18="Catastrófico"),CONCATENATE("R4C",'Mapa final'!$O$18),"")</f>
        <v/>
      </c>
      <c r="AN19" s="84"/>
      <c r="AO19" s="353"/>
      <c r="AP19" s="354"/>
      <c r="AQ19" s="354"/>
      <c r="AR19" s="354"/>
      <c r="AS19" s="354"/>
      <c r="AT19" s="3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302"/>
      <c r="C20" s="302"/>
      <c r="D20" s="303"/>
      <c r="E20" s="343"/>
      <c r="F20" s="344"/>
      <c r="G20" s="344"/>
      <c r="H20" s="344"/>
      <c r="I20" s="360"/>
      <c r="J20" s="68" t="str">
        <f>IF(AND('Mapa final'!$Y$19="Alta",'Mapa final'!$AA$19="Leve"),CONCATENATE("R5C",'Mapa final'!$O$19),"")</f>
        <v/>
      </c>
      <c r="K20" s="69" t="str">
        <f>IF(AND('Mapa final'!$Y$20="Alta",'Mapa final'!$AA$20="Leve"),CONCATENATE("R5C",'Mapa final'!$O$20),"")</f>
        <v/>
      </c>
      <c r="L20" s="69" t="str">
        <f>IF(AND('Mapa final'!$Y$21="Alta",'Mapa final'!$AA$21="Leve"),CONCATENATE("R5C",'Mapa final'!$O$21),"")</f>
        <v/>
      </c>
      <c r="M20" s="69" t="str">
        <f>IF(AND('Mapa final'!$Y$22="Alta",'Mapa final'!$AA$22="Leve"),CONCATENATE("R5C",'Mapa final'!$O$22),"")</f>
        <v/>
      </c>
      <c r="N20" s="69" t="str">
        <f>IF(AND('Mapa final'!$Y$23="Alta",'Mapa final'!$AA$23="Leve"),CONCATENATE("R5C",'Mapa final'!$O$23),"")</f>
        <v/>
      </c>
      <c r="O20" s="70" t="str">
        <f>IF(AND('Mapa final'!$Y$24="Alta",'Mapa final'!$AA$24="Leve"),CONCATENATE("R5C",'Mapa final'!$O$24),"")</f>
        <v/>
      </c>
      <c r="P20" s="68" t="str">
        <f>IF(AND('Mapa final'!$Y$19="Alta",'Mapa final'!$AA$19="Menor"),CONCATENATE("R5C",'Mapa final'!$O$19),"")</f>
        <v/>
      </c>
      <c r="Q20" s="69" t="str">
        <f>IF(AND('Mapa final'!$Y$20="Alta",'Mapa final'!$AA$20="Menor"),CONCATENATE("R5C",'Mapa final'!$O$20),"")</f>
        <v/>
      </c>
      <c r="R20" s="69" t="str">
        <f>IF(AND('Mapa final'!$Y$21="Alta",'Mapa final'!$AA$21="Menor"),CONCATENATE("R5C",'Mapa final'!$O$21),"")</f>
        <v/>
      </c>
      <c r="S20" s="69" t="str">
        <f>IF(AND('Mapa final'!$Y$22="Alta",'Mapa final'!$AA$22="Menor"),CONCATENATE("R5C",'Mapa final'!$O$22),"")</f>
        <v/>
      </c>
      <c r="T20" s="69" t="str">
        <f>IF(AND('Mapa final'!$Y$23="Alta",'Mapa final'!$AA$23="Menor"),CONCATENATE("R5C",'Mapa final'!$O$23),"")</f>
        <v/>
      </c>
      <c r="U20" s="70" t="str">
        <f>IF(AND('Mapa final'!$Y$24="Alta",'Mapa final'!$AA$24="Menor"),CONCATENATE("R5C",'Mapa final'!$O$24),"")</f>
        <v/>
      </c>
      <c r="V20" s="52" t="str">
        <f>IF(AND('Mapa final'!$Y$19="Alta",'Mapa final'!$AA$19="Moderado"),CONCATENATE("R5C",'Mapa final'!$O$19),"")</f>
        <v/>
      </c>
      <c r="W20" s="53" t="str">
        <f>IF(AND('Mapa final'!$Y$20="Alta",'Mapa final'!$AA$20="Moderado"),CONCATENATE("R5C",'Mapa final'!$O$20),"")</f>
        <v/>
      </c>
      <c r="X20" s="58" t="str">
        <f>IF(AND('Mapa final'!$Y$21="Alta",'Mapa final'!$AA$21="Moderado"),CONCATENATE("R5C",'Mapa final'!$O$21),"")</f>
        <v/>
      </c>
      <c r="Y20" s="58" t="str">
        <f>IF(AND('Mapa final'!$Y$22="Alta",'Mapa final'!$AA$22="Moderado"),CONCATENATE("R5C",'Mapa final'!$O$22),"")</f>
        <v/>
      </c>
      <c r="Z20" s="58" t="str">
        <f>IF(AND('Mapa final'!$Y$23="Alta",'Mapa final'!$AA$23="Moderado"),CONCATENATE("R5C",'Mapa final'!$O$23),"")</f>
        <v/>
      </c>
      <c r="AA20" s="54" t="str">
        <f>IF(AND('Mapa final'!$Y$24="Alta",'Mapa final'!$AA$24="Moderado"),CONCATENATE("R5C",'Mapa final'!$O$24),"")</f>
        <v/>
      </c>
      <c r="AB20" s="52" t="str">
        <f>IF(AND('Mapa final'!$Y$19="Alta",'Mapa final'!$AA$19="Mayor"),CONCATENATE("R5C",'Mapa final'!$O$19),"")</f>
        <v/>
      </c>
      <c r="AC20" s="53" t="str">
        <f>IF(AND('Mapa final'!$Y$20="Alta",'Mapa final'!$AA$20="Mayor"),CONCATENATE("R5C",'Mapa final'!$O$20),"")</f>
        <v/>
      </c>
      <c r="AD20" s="58" t="str">
        <f>IF(AND('Mapa final'!$Y$21="Alta",'Mapa final'!$AA$21="Mayor"),CONCATENATE("R5C",'Mapa final'!$O$21),"")</f>
        <v/>
      </c>
      <c r="AE20" s="58" t="str">
        <f>IF(AND('Mapa final'!$Y$22="Alta",'Mapa final'!$AA$22="Mayor"),CONCATENATE("R5C",'Mapa final'!$O$22),"")</f>
        <v/>
      </c>
      <c r="AF20" s="58" t="str">
        <f>IF(AND('Mapa final'!$Y$23="Alta",'Mapa final'!$AA$23="Mayor"),CONCATENATE("R5C",'Mapa final'!$O$23),"")</f>
        <v/>
      </c>
      <c r="AG20" s="54" t="str">
        <f>IF(AND('Mapa final'!$Y$24="Alta",'Mapa final'!$AA$24="Mayor"),CONCATENATE("R5C",'Mapa final'!$O$24),"")</f>
        <v/>
      </c>
      <c r="AH20" s="55" t="str">
        <f>IF(AND('Mapa final'!$Y$19="Alta",'Mapa final'!$AA$19="Catastrófico"),CONCATENATE("R5C",'Mapa final'!$O$19),"")</f>
        <v/>
      </c>
      <c r="AI20" s="56" t="str">
        <f>IF(AND('Mapa final'!$Y$20="Alta",'Mapa final'!$AA$20="Catastrófico"),CONCATENATE("R5C",'Mapa final'!$O$20),"")</f>
        <v/>
      </c>
      <c r="AJ20" s="56" t="str">
        <f>IF(AND('Mapa final'!$Y$21="Alta",'Mapa final'!$AA$21="Catastrófico"),CONCATENATE("R5C",'Mapa final'!$O$21),"")</f>
        <v/>
      </c>
      <c r="AK20" s="56" t="str">
        <f>IF(AND('Mapa final'!$Y$22="Alta",'Mapa final'!$AA$22="Catastrófico"),CONCATENATE("R5C",'Mapa final'!$O$22),"")</f>
        <v/>
      </c>
      <c r="AL20" s="56" t="str">
        <f>IF(AND('Mapa final'!$Y$23="Alta",'Mapa final'!$AA$23="Catastrófico"),CONCATENATE("R5C",'Mapa final'!$O$23),"")</f>
        <v/>
      </c>
      <c r="AM20" s="57" t="str">
        <f>IF(AND('Mapa final'!$Y$24="Alta",'Mapa final'!$AA$24="Catastrófico"),CONCATENATE("R5C",'Mapa final'!$O$24),"")</f>
        <v/>
      </c>
      <c r="AN20" s="84"/>
      <c r="AO20" s="353"/>
      <c r="AP20" s="354"/>
      <c r="AQ20" s="354"/>
      <c r="AR20" s="354"/>
      <c r="AS20" s="354"/>
      <c r="AT20" s="3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302"/>
      <c r="C21" s="302"/>
      <c r="D21" s="303"/>
      <c r="E21" s="343"/>
      <c r="F21" s="344"/>
      <c r="G21" s="344"/>
      <c r="H21" s="344"/>
      <c r="I21" s="360"/>
      <c r="J21" s="68" t="str">
        <f>IF(AND('Mapa final'!$Y$25="Alta",'Mapa final'!$AA$25="Leve"),CONCATENATE("R6C",'Mapa final'!$O$25),"")</f>
        <v/>
      </c>
      <c r="K21" s="69" t="str">
        <f>IF(AND('Mapa final'!$Y$26="Alta",'Mapa final'!$AA$26="Leve"),CONCATENATE("R6C",'Mapa final'!$O$26),"")</f>
        <v/>
      </c>
      <c r="L21" s="69" t="str">
        <f>IF(AND('Mapa final'!$Y$27="Alta",'Mapa final'!$AA$27="Leve"),CONCATENATE("R6C",'Mapa final'!$O$27),"")</f>
        <v/>
      </c>
      <c r="M21" s="69" t="str">
        <f>IF(AND('Mapa final'!$Y$28="Alta",'Mapa final'!$AA$28="Leve"),CONCATENATE("R6C",'Mapa final'!$O$28),"")</f>
        <v/>
      </c>
      <c r="N21" s="69" t="str">
        <f>IF(AND('Mapa final'!$Y$29="Alta",'Mapa final'!$AA$29="Leve"),CONCATENATE("R6C",'Mapa final'!$O$29),"")</f>
        <v/>
      </c>
      <c r="O21" s="70" t="str">
        <f>IF(AND('Mapa final'!$Y$30="Alta",'Mapa final'!$AA$30="Leve"),CONCATENATE("R6C",'Mapa final'!$O$30),"")</f>
        <v/>
      </c>
      <c r="P21" s="68" t="str">
        <f>IF(AND('Mapa final'!$Y$25="Alta",'Mapa final'!$AA$25="Menor"),CONCATENATE("R6C",'Mapa final'!$O$25),"")</f>
        <v/>
      </c>
      <c r="Q21" s="69" t="str">
        <f>IF(AND('Mapa final'!$Y$26="Alta",'Mapa final'!$AA$26="Menor"),CONCATENATE("R6C",'Mapa final'!$O$26),"")</f>
        <v/>
      </c>
      <c r="R21" s="69" t="str">
        <f>IF(AND('Mapa final'!$Y$27="Alta",'Mapa final'!$AA$27="Menor"),CONCATENATE("R6C",'Mapa final'!$O$27),"")</f>
        <v/>
      </c>
      <c r="S21" s="69" t="str">
        <f>IF(AND('Mapa final'!$Y$28="Alta",'Mapa final'!$AA$28="Menor"),CONCATENATE("R6C",'Mapa final'!$O$28),"")</f>
        <v/>
      </c>
      <c r="T21" s="69" t="str">
        <f>IF(AND('Mapa final'!$Y$29="Alta",'Mapa final'!$AA$29="Menor"),CONCATENATE("R6C",'Mapa final'!$O$29),"")</f>
        <v/>
      </c>
      <c r="U21" s="70" t="str">
        <f>IF(AND('Mapa final'!$Y$30="Alta",'Mapa final'!$AA$30="Menor"),CONCATENATE("R6C",'Mapa final'!$O$30),"")</f>
        <v/>
      </c>
      <c r="V21" s="52" t="str">
        <f>IF(AND('Mapa final'!$Y$25="Alta",'Mapa final'!$AA$25="Moderado"),CONCATENATE("R6C",'Mapa final'!$O$25),"")</f>
        <v/>
      </c>
      <c r="W21" s="53" t="str">
        <f>IF(AND('Mapa final'!$Y$26="Alta",'Mapa final'!$AA$26="Moderado"),CONCATENATE("R6C",'Mapa final'!$O$26),"")</f>
        <v/>
      </c>
      <c r="X21" s="58" t="str">
        <f>IF(AND('Mapa final'!$Y$27="Alta",'Mapa final'!$AA$27="Moderado"),CONCATENATE("R6C",'Mapa final'!$O$27),"")</f>
        <v/>
      </c>
      <c r="Y21" s="58" t="str">
        <f>IF(AND('Mapa final'!$Y$28="Alta",'Mapa final'!$AA$28="Moderado"),CONCATENATE("R6C",'Mapa final'!$O$28),"")</f>
        <v/>
      </c>
      <c r="Z21" s="58" t="str">
        <f>IF(AND('Mapa final'!$Y$29="Alta",'Mapa final'!$AA$29="Moderado"),CONCATENATE("R6C",'Mapa final'!$O$29),"")</f>
        <v/>
      </c>
      <c r="AA21" s="54" t="str">
        <f>IF(AND('Mapa final'!$Y$30="Alta",'Mapa final'!$AA$30="Moderado"),CONCATENATE("R6C",'Mapa final'!$O$30),"")</f>
        <v/>
      </c>
      <c r="AB21" s="52" t="str">
        <f>IF(AND('Mapa final'!$Y$25="Alta",'Mapa final'!$AA$25="Mayor"),CONCATENATE("R6C",'Mapa final'!$O$25),"")</f>
        <v/>
      </c>
      <c r="AC21" s="53" t="str">
        <f>IF(AND('Mapa final'!$Y$26="Alta",'Mapa final'!$AA$26="Mayor"),CONCATENATE("R6C",'Mapa final'!$O$26),"")</f>
        <v/>
      </c>
      <c r="AD21" s="58" t="str">
        <f>IF(AND('Mapa final'!$Y$27="Alta",'Mapa final'!$AA$27="Mayor"),CONCATENATE("R6C",'Mapa final'!$O$27),"")</f>
        <v/>
      </c>
      <c r="AE21" s="58" t="str">
        <f>IF(AND('Mapa final'!$Y$28="Alta",'Mapa final'!$AA$28="Mayor"),CONCATENATE("R6C",'Mapa final'!$O$28),"")</f>
        <v/>
      </c>
      <c r="AF21" s="58" t="str">
        <f>IF(AND('Mapa final'!$Y$29="Alta",'Mapa final'!$AA$29="Mayor"),CONCATENATE("R6C",'Mapa final'!$O$29),"")</f>
        <v/>
      </c>
      <c r="AG21" s="54" t="str">
        <f>IF(AND('Mapa final'!$Y$30="Alta",'Mapa final'!$AA$30="Mayor"),CONCATENATE("R6C",'Mapa final'!$O$30),"")</f>
        <v/>
      </c>
      <c r="AH21" s="55" t="str">
        <f>IF(AND('Mapa final'!$Y$25="Alta",'Mapa final'!$AA$25="Catastrófico"),CONCATENATE("R6C",'Mapa final'!$O$25),"")</f>
        <v/>
      </c>
      <c r="AI21" s="56" t="str">
        <f>IF(AND('Mapa final'!$Y$26="Alta",'Mapa final'!$AA$26="Catastrófico"),CONCATENATE("R6C",'Mapa final'!$O$26),"")</f>
        <v/>
      </c>
      <c r="AJ21" s="56" t="str">
        <f>IF(AND('Mapa final'!$Y$27="Alta",'Mapa final'!$AA$27="Catastrófico"),CONCATENATE("R6C",'Mapa final'!$O$27),"")</f>
        <v/>
      </c>
      <c r="AK21" s="56" t="str">
        <f>IF(AND('Mapa final'!$Y$28="Alta",'Mapa final'!$AA$28="Catastrófico"),CONCATENATE("R6C",'Mapa final'!$O$28),"")</f>
        <v/>
      </c>
      <c r="AL21" s="56" t="str">
        <f>IF(AND('Mapa final'!$Y$29="Alta",'Mapa final'!$AA$29="Catastrófico"),CONCATENATE("R6C",'Mapa final'!$O$29),"")</f>
        <v/>
      </c>
      <c r="AM21" s="57" t="str">
        <f>IF(AND('Mapa final'!$Y$30="Alta",'Mapa final'!$AA$30="Catastrófico"),CONCATENATE("R6C",'Mapa final'!$O$30),"")</f>
        <v/>
      </c>
      <c r="AN21" s="84"/>
      <c r="AO21" s="353"/>
      <c r="AP21" s="354"/>
      <c r="AQ21" s="354"/>
      <c r="AR21" s="354"/>
      <c r="AS21" s="354"/>
      <c r="AT21" s="35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302"/>
      <c r="C22" s="302"/>
      <c r="D22" s="303"/>
      <c r="E22" s="343"/>
      <c r="F22" s="344"/>
      <c r="G22" s="344"/>
      <c r="H22" s="344"/>
      <c r="I22" s="360"/>
      <c r="J22" s="68" t="str">
        <f>IF(AND('Mapa final'!$Y$31="Alta",'Mapa final'!$AA$31="Leve"),CONCATENATE("R7C",'Mapa final'!$O$31),"")</f>
        <v/>
      </c>
      <c r="K22" s="69" t="str">
        <f>IF(AND('Mapa final'!$Y$32="Alta",'Mapa final'!$AA$32="Leve"),CONCATENATE("R7C",'Mapa final'!$O$32),"")</f>
        <v/>
      </c>
      <c r="L22" s="69" t="str">
        <f>IF(AND('Mapa final'!$Y$33="Alta",'Mapa final'!$AA$33="Leve"),CONCATENATE("R7C",'Mapa final'!$O$33),"")</f>
        <v/>
      </c>
      <c r="M22" s="69" t="str">
        <f>IF(AND('Mapa final'!$Y$34="Alta",'Mapa final'!$AA$34="Leve"),CONCATENATE("R7C",'Mapa final'!$O$34),"")</f>
        <v/>
      </c>
      <c r="N22" s="69" t="str">
        <f>IF(AND('Mapa final'!$Y$35="Alta",'Mapa final'!$AA$35="Leve"),CONCATENATE("R7C",'Mapa final'!$O$35),"")</f>
        <v/>
      </c>
      <c r="O22" s="70" t="str">
        <f>IF(AND('Mapa final'!$Y$36="Alta",'Mapa final'!$AA$36="Leve"),CONCATENATE("R7C",'Mapa final'!$O$36),"")</f>
        <v/>
      </c>
      <c r="P22" s="68" t="str">
        <f>IF(AND('Mapa final'!$Y$31="Alta",'Mapa final'!$AA$31="Menor"),CONCATENATE("R7C",'Mapa final'!$O$31),"")</f>
        <v/>
      </c>
      <c r="Q22" s="69" t="str">
        <f>IF(AND('Mapa final'!$Y$32="Alta",'Mapa final'!$AA$32="Menor"),CONCATENATE("R7C",'Mapa final'!$O$32),"")</f>
        <v/>
      </c>
      <c r="R22" s="69" t="str">
        <f>IF(AND('Mapa final'!$Y$33="Alta",'Mapa final'!$AA$33="Menor"),CONCATENATE("R7C",'Mapa final'!$O$33),"")</f>
        <v/>
      </c>
      <c r="S22" s="69" t="str">
        <f>IF(AND('Mapa final'!$Y$34="Alta",'Mapa final'!$AA$34="Menor"),CONCATENATE("R7C",'Mapa final'!$O$34),"")</f>
        <v/>
      </c>
      <c r="T22" s="69" t="str">
        <f>IF(AND('Mapa final'!$Y$35="Alta",'Mapa final'!$AA$35="Menor"),CONCATENATE("R7C",'Mapa final'!$O$35),"")</f>
        <v/>
      </c>
      <c r="U22" s="70" t="str">
        <f>IF(AND('Mapa final'!$Y$36="Alta",'Mapa final'!$AA$36="Menor"),CONCATENATE("R7C",'Mapa final'!$O$36),"")</f>
        <v/>
      </c>
      <c r="V22" s="52" t="str">
        <f>IF(AND('Mapa final'!$Y$31="Alta",'Mapa final'!$AA$31="Moderado"),CONCATENATE("R7C",'Mapa final'!$O$31),"")</f>
        <v/>
      </c>
      <c r="W22" s="53" t="str">
        <f>IF(AND('Mapa final'!$Y$32="Alta",'Mapa final'!$AA$32="Moderado"),CONCATENATE("R7C",'Mapa final'!$O$32),"")</f>
        <v/>
      </c>
      <c r="X22" s="58" t="str">
        <f>IF(AND('Mapa final'!$Y$33="Alta",'Mapa final'!$AA$33="Moderado"),CONCATENATE("R7C",'Mapa final'!$O$33),"")</f>
        <v/>
      </c>
      <c r="Y22" s="58" t="str">
        <f>IF(AND('Mapa final'!$Y$34="Alta",'Mapa final'!$AA$34="Moderado"),CONCATENATE("R7C",'Mapa final'!$O$34),"")</f>
        <v/>
      </c>
      <c r="Z22" s="58" t="str">
        <f>IF(AND('Mapa final'!$Y$35="Alta",'Mapa final'!$AA$35="Moderado"),CONCATENATE("R7C",'Mapa final'!$O$35),"")</f>
        <v/>
      </c>
      <c r="AA22" s="54" t="str">
        <f>IF(AND('Mapa final'!$Y$36="Alta",'Mapa final'!$AA$36="Moderado"),CONCATENATE("R7C",'Mapa final'!$O$36),"")</f>
        <v/>
      </c>
      <c r="AB22" s="52" t="str">
        <f>IF(AND('Mapa final'!$Y$31="Alta",'Mapa final'!$AA$31="Mayor"),CONCATENATE("R7C",'Mapa final'!$O$31),"")</f>
        <v/>
      </c>
      <c r="AC22" s="53" t="str">
        <f>IF(AND('Mapa final'!$Y$32="Alta",'Mapa final'!$AA$32="Mayor"),CONCATENATE("R7C",'Mapa final'!$O$32),"")</f>
        <v/>
      </c>
      <c r="AD22" s="58" t="str">
        <f>IF(AND('Mapa final'!$Y$33="Alta",'Mapa final'!$AA$33="Mayor"),CONCATENATE("R7C",'Mapa final'!$O$33),"")</f>
        <v/>
      </c>
      <c r="AE22" s="58" t="str">
        <f>IF(AND('Mapa final'!$Y$34="Alta",'Mapa final'!$AA$34="Mayor"),CONCATENATE("R7C",'Mapa final'!$O$34),"")</f>
        <v/>
      </c>
      <c r="AF22" s="58" t="str">
        <f>IF(AND('Mapa final'!$Y$35="Alta",'Mapa final'!$AA$35="Mayor"),CONCATENATE("R7C",'Mapa final'!$O$35),"")</f>
        <v/>
      </c>
      <c r="AG22" s="54" t="str">
        <f>IF(AND('Mapa final'!$Y$36="Alta",'Mapa final'!$AA$36="Mayor"),CONCATENATE("R7C",'Mapa final'!$O$36),"")</f>
        <v/>
      </c>
      <c r="AH22" s="55" t="str">
        <f>IF(AND('Mapa final'!$Y$31="Alta",'Mapa final'!$AA$31="Catastrófico"),CONCATENATE("R7C",'Mapa final'!$O$31),"")</f>
        <v/>
      </c>
      <c r="AI22" s="56" t="str">
        <f>IF(AND('Mapa final'!$Y$32="Alta",'Mapa final'!$AA$32="Catastrófico"),CONCATENATE("R7C",'Mapa final'!$O$32),"")</f>
        <v/>
      </c>
      <c r="AJ22" s="56" t="str">
        <f>IF(AND('Mapa final'!$Y$33="Alta",'Mapa final'!$AA$33="Catastrófico"),CONCATENATE("R7C",'Mapa final'!$O$33),"")</f>
        <v/>
      </c>
      <c r="AK22" s="56" t="str">
        <f>IF(AND('Mapa final'!$Y$34="Alta",'Mapa final'!$AA$34="Catastrófico"),CONCATENATE("R7C",'Mapa final'!$O$34),"")</f>
        <v/>
      </c>
      <c r="AL22" s="56" t="str">
        <f>IF(AND('Mapa final'!$Y$35="Alta",'Mapa final'!$AA$35="Catastrófico"),CONCATENATE("R7C",'Mapa final'!$O$35),"")</f>
        <v/>
      </c>
      <c r="AM22" s="57" t="str">
        <f>IF(AND('Mapa final'!$Y$36="Alta",'Mapa final'!$AA$36="Catastrófico"),CONCATENATE("R7C",'Mapa final'!$O$36),"")</f>
        <v/>
      </c>
      <c r="AN22" s="84"/>
      <c r="AO22" s="353"/>
      <c r="AP22" s="354"/>
      <c r="AQ22" s="354"/>
      <c r="AR22" s="354"/>
      <c r="AS22" s="354"/>
      <c r="AT22" s="35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302"/>
      <c r="C23" s="302"/>
      <c r="D23" s="303"/>
      <c r="E23" s="343"/>
      <c r="F23" s="344"/>
      <c r="G23" s="344"/>
      <c r="H23" s="344"/>
      <c r="I23" s="360"/>
      <c r="J23" s="68" t="str">
        <f>IF(AND('Mapa final'!$Y$37="Alta",'Mapa final'!$AA$37="Leve"),CONCATENATE("R8C",'Mapa final'!$O$37),"")</f>
        <v/>
      </c>
      <c r="K23" s="69" t="str">
        <f>IF(AND('Mapa final'!$Y$38="Alta",'Mapa final'!$AA$38="Leve"),CONCATENATE("R8C",'Mapa final'!$O$38),"")</f>
        <v/>
      </c>
      <c r="L23" s="69" t="str">
        <f>IF(AND('Mapa final'!$Y$39="Alta",'Mapa final'!$AA$39="Leve"),CONCATENATE("R8C",'Mapa final'!$O$39),"")</f>
        <v/>
      </c>
      <c r="M23" s="69" t="str">
        <f>IF(AND('Mapa final'!$Y$40="Alta",'Mapa final'!$AA$40="Leve"),CONCATENATE("R8C",'Mapa final'!$O$40),"")</f>
        <v/>
      </c>
      <c r="N23" s="69" t="str">
        <f>IF(AND('Mapa final'!$Y$41="Alta",'Mapa final'!$AA$41="Leve"),CONCATENATE("R8C",'Mapa final'!$O$41),"")</f>
        <v/>
      </c>
      <c r="O23" s="70" t="str">
        <f>IF(AND('Mapa final'!$Y$42="Alta",'Mapa final'!$AA$42="Leve"),CONCATENATE("R8C",'Mapa final'!$O$42),"")</f>
        <v/>
      </c>
      <c r="P23" s="68" t="str">
        <f>IF(AND('Mapa final'!$Y$37="Alta",'Mapa final'!$AA$37="Menor"),CONCATENATE("R8C",'Mapa final'!$O$37),"")</f>
        <v/>
      </c>
      <c r="Q23" s="69" t="str">
        <f>IF(AND('Mapa final'!$Y$38="Alta",'Mapa final'!$AA$38="Menor"),CONCATENATE("R8C",'Mapa final'!$O$38),"")</f>
        <v/>
      </c>
      <c r="R23" s="69" t="str">
        <f>IF(AND('Mapa final'!$Y$39="Alta",'Mapa final'!$AA$39="Menor"),CONCATENATE("R8C",'Mapa final'!$O$39),"")</f>
        <v/>
      </c>
      <c r="S23" s="69" t="str">
        <f>IF(AND('Mapa final'!$Y$40="Alta",'Mapa final'!$AA$40="Menor"),CONCATENATE("R8C",'Mapa final'!$O$40),"")</f>
        <v/>
      </c>
      <c r="T23" s="69" t="str">
        <f>IF(AND('Mapa final'!$Y$41="Alta",'Mapa final'!$AA$41="Menor"),CONCATENATE("R8C",'Mapa final'!$O$41),"")</f>
        <v/>
      </c>
      <c r="U23" s="70" t="str">
        <f>IF(AND('Mapa final'!$Y$42="Alta",'Mapa final'!$AA$42="Menor"),CONCATENATE("R8C",'Mapa final'!$O$42),"")</f>
        <v/>
      </c>
      <c r="V23" s="52" t="str">
        <f>IF(AND('Mapa final'!$Y$37="Alta",'Mapa final'!$AA$37="Moderado"),CONCATENATE("R8C",'Mapa final'!$O$37),"")</f>
        <v/>
      </c>
      <c r="W23" s="53" t="str">
        <f>IF(AND('Mapa final'!$Y$38="Alta",'Mapa final'!$AA$38="Moderado"),CONCATENATE("R8C",'Mapa final'!$O$38),"")</f>
        <v/>
      </c>
      <c r="X23" s="58" t="str">
        <f>IF(AND('Mapa final'!$Y$39="Alta",'Mapa final'!$AA$39="Moderado"),CONCATENATE("R8C",'Mapa final'!$O$39),"")</f>
        <v/>
      </c>
      <c r="Y23" s="58" t="str">
        <f>IF(AND('Mapa final'!$Y$40="Alta",'Mapa final'!$AA$40="Moderado"),CONCATENATE("R8C",'Mapa final'!$O$40),"")</f>
        <v/>
      </c>
      <c r="Z23" s="58" t="str">
        <f>IF(AND('Mapa final'!$Y$41="Alta",'Mapa final'!$AA$41="Moderado"),CONCATENATE("R8C",'Mapa final'!$O$41),"")</f>
        <v/>
      </c>
      <c r="AA23" s="54" t="str">
        <f>IF(AND('Mapa final'!$Y$42="Alta",'Mapa final'!$AA$42="Moderado"),CONCATENATE("R8C",'Mapa final'!$O$42),"")</f>
        <v/>
      </c>
      <c r="AB23" s="52" t="str">
        <f>IF(AND('Mapa final'!$Y$37="Alta",'Mapa final'!$AA$37="Mayor"),CONCATENATE("R8C",'Mapa final'!$O$37),"")</f>
        <v/>
      </c>
      <c r="AC23" s="53" t="str">
        <f>IF(AND('Mapa final'!$Y$38="Alta",'Mapa final'!$AA$38="Mayor"),CONCATENATE("R8C",'Mapa final'!$O$38),"")</f>
        <v/>
      </c>
      <c r="AD23" s="58" t="str">
        <f>IF(AND('Mapa final'!$Y$39="Alta",'Mapa final'!$AA$39="Mayor"),CONCATENATE("R8C",'Mapa final'!$O$39),"")</f>
        <v/>
      </c>
      <c r="AE23" s="58" t="str">
        <f>IF(AND('Mapa final'!$Y$40="Alta",'Mapa final'!$AA$40="Mayor"),CONCATENATE("R8C",'Mapa final'!$O$40),"")</f>
        <v/>
      </c>
      <c r="AF23" s="58" t="str">
        <f>IF(AND('Mapa final'!$Y$41="Alta",'Mapa final'!$AA$41="Mayor"),CONCATENATE("R8C",'Mapa final'!$O$41),"")</f>
        <v/>
      </c>
      <c r="AG23" s="54" t="str">
        <f>IF(AND('Mapa final'!$Y$42="Alta",'Mapa final'!$AA$42="Mayor"),CONCATENATE("R8C",'Mapa final'!$O$42),"")</f>
        <v/>
      </c>
      <c r="AH23" s="55" t="str">
        <f>IF(AND('Mapa final'!$Y$37="Alta",'Mapa final'!$AA$37="Catastrófico"),CONCATENATE("R8C",'Mapa final'!$O$37),"")</f>
        <v/>
      </c>
      <c r="AI23" s="56" t="str">
        <f>IF(AND('Mapa final'!$Y$38="Alta",'Mapa final'!$AA$38="Catastrófico"),CONCATENATE("R8C",'Mapa final'!$O$38),"")</f>
        <v/>
      </c>
      <c r="AJ23" s="56" t="str">
        <f>IF(AND('Mapa final'!$Y$39="Alta",'Mapa final'!$AA$39="Catastrófico"),CONCATENATE("R8C",'Mapa final'!$O$39),"")</f>
        <v/>
      </c>
      <c r="AK23" s="56" t="str">
        <f>IF(AND('Mapa final'!$Y$40="Alta",'Mapa final'!$AA$40="Catastrófico"),CONCATENATE("R8C",'Mapa final'!$O$40),"")</f>
        <v/>
      </c>
      <c r="AL23" s="56" t="str">
        <f>IF(AND('Mapa final'!$Y$41="Alta",'Mapa final'!$AA$41="Catastrófico"),CONCATENATE("R8C",'Mapa final'!$O$41),"")</f>
        <v/>
      </c>
      <c r="AM23" s="57" t="str">
        <f>IF(AND('Mapa final'!$Y$42="Alta",'Mapa final'!$AA$42="Catastrófico"),CONCATENATE("R8C",'Mapa final'!$O$42),"")</f>
        <v/>
      </c>
      <c r="AN23" s="84"/>
      <c r="AO23" s="353"/>
      <c r="AP23" s="354"/>
      <c r="AQ23" s="354"/>
      <c r="AR23" s="354"/>
      <c r="AS23" s="354"/>
      <c r="AT23" s="35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302"/>
      <c r="C24" s="302"/>
      <c r="D24" s="303"/>
      <c r="E24" s="343"/>
      <c r="F24" s="344"/>
      <c r="G24" s="344"/>
      <c r="H24" s="344"/>
      <c r="I24" s="360"/>
      <c r="J24" s="68" t="str">
        <f>IF(AND('Mapa final'!$Y$43="Alta",'Mapa final'!$AA$43="Leve"),CONCATENATE("R9C",'Mapa final'!$O$43),"")</f>
        <v/>
      </c>
      <c r="K24" s="69" t="str">
        <f>IF(AND('Mapa final'!$Y$44="Alta",'Mapa final'!$AA$44="Leve"),CONCATENATE("R9C",'Mapa final'!$O$44),"")</f>
        <v/>
      </c>
      <c r="L24" s="69" t="str">
        <f>IF(AND('Mapa final'!$Y$45="Alta",'Mapa final'!$AA$45="Leve"),CONCATENATE("R9C",'Mapa final'!$O$45),"")</f>
        <v/>
      </c>
      <c r="M24" s="69" t="str">
        <f>IF(AND('Mapa final'!$Y$46="Alta",'Mapa final'!$AA$46="Leve"),CONCATENATE("R9C",'Mapa final'!$O$46),"")</f>
        <v/>
      </c>
      <c r="N24" s="69" t="str">
        <f>IF(AND('Mapa final'!$Y$47="Alta",'Mapa final'!$AA$47="Leve"),CONCATENATE("R9C",'Mapa final'!$O$47),"")</f>
        <v/>
      </c>
      <c r="O24" s="70" t="str">
        <f>IF(AND('Mapa final'!$Y$48="Alta",'Mapa final'!$AA$48="Leve"),CONCATENATE("R9C",'Mapa final'!$O$48),"")</f>
        <v/>
      </c>
      <c r="P24" s="68" t="str">
        <f>IF(AND('Mapa final'!$Y$43="Alta",'Mapa final'!$AA$43="Menor"),CONCATENATE("R9C",'Mapa final'!$O$43),"")</f>
        <v/>
      </c>
      <c r="Q24" s="69" t="str">
        <f>IF(AND('Mapa final'!$Y$44="Alta",'Mapa final'!$AA$44="Menor"),CONCATENATE("R9C",'Mapa final'!$O$44),"")</f>
        <v/>
      </c>
      <c r="R24" s="69" t="str">
        <f>IF(AND('Mapa final'!$Y$45="Alta",'Mapa final'!$AA$45="Menor"),CONCATENATE("R9C",'Mapa final'!$O$45),"")</f>
        <v/>
      </c>
      <c r="S24" s="69" t="str">
        <f>IF(AND('Mapa final'!$Y$46="Alta",'Mapa final'!$AA$46="Menor"),CONCATENATE("R9C",'Mapa final'!$O$46),"")</f>
        <v/>
      </c>
      <c r="T24" s="69" t="str">
        <f>IF(AND('Mapa final'!$Y$47="Alta",'Mapa final'!$AA$47="Menor"),CONCATENATE("R9C",'Mapa final'!$O$47),"")</f>
        <v/>
      </c>
      <c r="U24" s="70" t="str">
        <f>IF(AND('Mapa final'!$Y$48="Alta",'Mapa final'!$AA$48="Menor"),CONCATENATE("R9C",'Mapa final'!$O$48),"")</f>
        <v/>
      </c>
      <c r="V24" s="52" t="str">
        <f>IF(AND('Mapa final'!$Y$43="Alta",'Mapa final'!$AA$43="Moderado"),CONCATENATE("R9C",'Mapa final'!$O$43),"")</f>
        <v/>
      </c>
      <c r="W24" s="53" t="str">
        <f>IF(AND('Mapa final'!$Y$44="Alta",'Mapa final'!$AA$44="Moderado"),CONCATENATE("R9C",'Mapa final'!$O$44),"")</f>
        <v/>
      </c>
      <c r="X24" s="58" t="str">
        <f>IF(AND('Mapa final'!$Y$45="Alta",'Mapa final'!$AA$45="Moderado"),CONCATENATE("R9C",'Mapa final'!$O$45),"")</f>
        <v/>
      </c>
      <c r="Y24" s="58" t="str">
        <f>IF(AND('Mapa final'!$Y$46="Alta",'Mapa final'!$AA$46="Moderado"),CONCATENATE("R9C",'Mapa final'!$O$46),"")</f>
        <v/>
      </c>
      <c r="Z24" s="58" t="str">
        <f>IF(AND('Mapa final'!$Y$47="Alta",'Mapa final'!$AA$47="Moderado"),CONCATENATE("R9C",'Mapa final'!$O$47),"")</f>
        <v/>
      </c>
      <c r="AA24" s="54" t="str">
        <f>IF(AND('Mapa final'!$Y$48="Alta",'Mapa final'!$AA$48="Moderado"),CONCATENATE("R9C",'Mapa final'!$O$48),"")</f>
        <v/>
      </c>
      <c r="AB24" s="52" t="str">
        <f>IF(AND('Mapa final'!$Y$43="Alta",'Mapa final'!$AA$43="Mayor"),CONCATENATE("R9C",'Mapa final'!$O$43),"")</f>
        <v/>
      </c>
      <c r="AC24" s="53" t="str">
        <f>IF(AND('Mapa final'!$Y$44="Alta",'Mapa final'!$AA$44="Mayor"),CONCATENATE("R9C",'Mapa final'!$O$44),"")</f>
        <v/>
      </c>
      <c r="AD24" s="58" t="str">
        <f>IF(AND('Mapa final'!$Y$45="Alta",'Mapa final'!$AA$45="Mayor"),CONCATENATE("R9C",'Mapa final'!$O$45),"")</f>
        <v/>
      </c>
      <c r="AE24" s="58" t="str">
        <f>IF(AND('Mapa final'!$Y$46="Alta",'Mapa final'!$AA$46="Mayor"),CONCATENATE("R9C",'Mapa final'!$O$46),"")</f>
        <v/>
      </c>
      <c r="AF24" s="58" t="str">
        <f>IF(AND('Mapa final'!$Y$47="Alta",'Mapa final'!$AA$47="Mayor"),CONCATENATE("R9C",'Mapa final'!$O$47),"")</f>
        <v/>
      </c>
      <c r="AG24" s="54" t="str">
        <f>IF(AND('Mapa final'!$Y$48="Alta",'Mapa final'!$AA$48="Mayor"),CONCATENATE("R9C",'Mapa final'!$O$48),"")</f>
        <v/>
      </c>
      <c r="AH24" s="55" t="str">
        <f>IF(AND('Mapa final'!$Y$43="Alta",'Mapa final'!$AA$43="Catastrófico"),CONCATENATE("R9C",'Mapa final'!$O$43),"")</f>
        <v/>
      </c>
      <c r="AI24" s="56" t="str">
        <f>IF(AND('Mapa final'!$Y$44="Alta",'Mapa final'!$AA$44="Catastrófico"),CONCATENATE("R9C",'Mapa final'!$O$44),"")</f>
        <v/>
      </c>
      <c r="AJ24" s="56" t="str">
        <f>IF(AND('Mapa final'!$Y$45="Alta",'Mapa final'!$AA$45="Catastrófico"),CONCATENATE("R9C",'Mapa final'!$O$45),"")</f>
        <v/>
      </c>
      <c r="AK24" s="56" t="str">
        <f>IF(AND('Mapa final'!$Y$46="Alta",'Mapa final'!$AA$46="Catastrófico"),CONCATENATE("R9C",'Mapa final'!$O$46),"")</f>
        <v/>
      </c>
      <c r="AL24" s="56" t="str">
        <f>IF(AND('Mapa final'!$Y$47="Alta",'Mapa final'!$AA$47="Catastrófico"),CONCATENATE("R9C",'Mapa final'!$O$47),"")</f>
        <v/>
      </c>
      <c r="AM24" s="57" t="str">
        <f>IF(AND('Mapa final'!$Y$48="Alta",'Mapa final'!$AA$48="Catastrófico"),CONCATENATE("R9C",'Mapa final'!$O$48),"")</f>
        <v/>
      </c>
      <c r="AN24" s="84"/>
      <c r="AO24" s="353"/>
      <c r="AP24" s="354"/>
      <c r="AQ24" s="354"/>
      <c r="AR24" s="354"/>
      <c r="AS24" s="354"/>
      <c r="AT24" s="35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302"/>
      <c r="C25" s="302"/>
      <c r="D25" s="303"/>
      <c r="E25" s="346"/>
      <c r="F25" s="347"/>
      <c r="G25" s="347"/>
      <c r="H25" s="347"/>
      <c r="I25" s="347"/>
      <c r="J25" s="71" t="str">
        <f>IF(AND('Mapa final'!$Y$49="Alta",'Mapa final'!$AA$49="Leve"),CONCATENATE("R10C",'Mapa final'!$O$49),"")</f>
        <v/>
      </c>
      <c r="K25" s="72" t="str">
        <f>IF(AND('Mapa final'!$Y$50="Alta",'Mapa final'!$AA$50="Leve"),CONCATENATE("R10C",'Mapa final'!$O$50),"")</f>
        <v/>
      </c>
      <c r="L25" s="72" t="str">
        <f>IF(AND('Mapa final'!$Y$51="Alta",'Mapa final'!$AA$51="Leve"),CONCATENATE("R10C",'Mapa final'!$O$51),"")</f>
        <v/>
      </c>
      <c r="M25" s="72" t="str">
        <f>IF(AND('Mapa final'!$Y$52="Alta",'Mapa final'!$AA$52="Leve"),CONCATENATE("R10C",'Mapa final'!$O$52),"")</f>
        <v/>
      </c>
      <c r="N25" s="72" t="str">
        <f>IF(AND('Mapa final'!$Y$53="Alta",'Mapa final'!$AA$53="Leve"),CONCATENATE("R10C",'Mapa final'!$O$53),"")</f>
        <v/>
      </c>
      <c r="O25" s="73" t="str">
        <f>IF(AND('Mapa final'!$Y$54="Alta",'Mapa final'!$AA$54="Leve"),CONCATENATE("R10C",'Mapa final'!$O$54),"")</f>
        <v/>
      </c>
      <c r="P25" s="71" t="str">
        <f>IF(AND('Mapa final'!$Y$49="Alta",'Mapa final'!$AA$49="Menor"),CONCATENATE("R10C",'Mapa final'!$O$49),"")</f>
        <v/>
      </c>
      <c r="Q25" s="72" t="str">
        <f>IF(AND('Mapa final'!$Y$50="Alta",'Mapa final'!$AA$50="Menor"),CONCATENATE("R10C",'Mapa final'!$O$50),"")</f>
        <v/>
      </c>
      <c r="R25" s="72" t="str">
        <f>IF(AND('Mapa final'!$Y$51="Alta",'Mapa final'!$AA$51="Menor"),CONCATENATE("R10C",'Mapa final'!$O$51),"")</f>
        <v/>
      </c>
      <c r="S25" s="72" t="str">
        <f>IF(AND('Mapa final'!$Y$52="Alta",'Mapa final'!$AA$52="Menor"),CONCATENATE("R10C",'Mapa final'!$O$52),"")</f>
        <v/>
      </c>
      <c r="T25" s="72" t="str">
        <f>IF(AND('Mapa final'!$Y$53="Alta",'Mapa final'!$AA$53="Menor"),CONCATENATE("R10C",'Mapa final'!$O$53),"")</f>
        <v/>
      </c>
      <c r="U25" s="73" t="str">
        <f>IF(AND('Mapa final'!$Y$54="Alta",'Mapa final'!$AA$54="Menor"),CONCATENATE("R10C",'Mapa final'!$O$54),"")</f>
        <v/>
      </c>
      <c r="V25" s="59" t="str">
        <f>IF(AND('Mapa final'!$Y$49="Alta",'Mapa final'!$AA$49="Moderado"),CONCATENATE("R10C",'Mapa final'!$O$49),"")</f>
        <v/>
      </c>
      <c r="W25" s="60" t="str">
        <f>IF(AND('Mapa final'!$Y$50="Alta",'Mapa final'!$AA$50="Moderado"),CONCATENATE("R10C",'Mapa final'!$O$50),"")</f>
        <v/>
      </c>
      <c r="X25" s="60" t="str">
        <f>IF(AND('Mapa final'!$Y$51="Alta",'Mapa final'!$AA$51="Moderado"),CONCATENATE("R10C",'Mapa final'!$O$51),"")</f>
        <v/>
      </c>
      <c r="Y25" s="60" t="str">
        <f>IF(AND('Mapa final'!$Y$52="Alta",'Mapa final'!$AA$52="Moderado"),CONCATENATE("R10C",'Mapa final'!$O$52),"")</f>
        <v/>
      </c>
      <c r="Z25" s="60" t="str">
        <f>IF(AND('Mapa final'!$Y$53="Alta",'Mapa final'!$AA$53="Moderado"),CONCATENATE("R10C",'Mapa final'!$O$53),"")</f>
        <v/>
      </c>
      <c r="AA25" s="61" t="str">
        <f>IF(AND('Mapa final'!$Y$54="Alta",'Mapa final'!$AA$54="Moderado"),CONCATENATE("R10C",'Mapa final'!$O$54),"")</f>
        <v/>
      </c>
      <c r="AB25" s="59" t="str">
        <f>IF(AND('Mapa final'!$Y$49="Alta",'Mapa final'!$AA$49="Mayor"),CONCATENATE("R10C",'Mapa final'!$O$49),"")</f>
        <v/>
      </c>
      <c r="AC25" s="60" t="str">
        <f>IF(AND('Mapa final'!$Y$50="Alta",'Mapa final'!$AA$50="Mayor"),CONCATENATE("R10C",'Mapa final'!$O$50),"")</f>
        <v/>
      </c>
      <c r="AD25" s="60" t="str">
        <f>IF(AND('Mapa final'!$Y$51="Alta",'Mapa final'!$AA$51="Mayor"),CONCATENATE("R10C",'Mapa final'!$O$51),"")</f>
        <v/>
      </c>
      <c r="AE25" s="60" t="str">
        <f>IF(AND('Mapa final'!$Y$52="Alta",'Mapa final'!$AA$52="Mayor"),CONCATENATE("R10C",'Mapa final'!$O$52),"")</f>
        <v/>
      </c>
      <c r="AF25" s="60" t="str">
        <f>IF(AND('Mapa final'!$Y$53="Alta",'Mapa final'!$AA$53="Mayor"),CONCATENATE("R10C",'Mapa final'!$O$53),"")</f>
        <v/>
      </c>
      <c r="AG25" s="61" t="str">
        <f>IF(AND('Mapa final'!$Y$54="Alta",'Mapa final'!$AA$54="Mayor"),CONCATENATE("R10C",'Mapa final'!$O$54),"")</f>
        <v/>
      </c>
      <c r="AH25" s="62" t="str">
        <f>IF(AND('Mapa final'!$Y$49="Alta",'Mapa final'!$AA$49="Catastrófico"),CONCATENATE("R10C",'Mapa final'!$O$49),"")</f>
        <v/>
      </c>
      <c r="AI25" s="63" t="str">
        <f>IF(AND('Mapa final'!$Y$50="Alta",'Mapa final'!$AA$50="Catastrófico"),CONCATENATE("R10C",'Mapa final'!$O$50),"")</f>
        <v/>
      </c>
      <c r="AJ25" s="63" t="str">
        <f>IF(AND('Mapa final'!$Y$51="Alta",'Mapa final'!$AA$51="Catastrófico"),CONCATENATE("R10C",'Mapa final'!$O$51),"")</f>
        <v/>
      </c>
      <c r="AK25" s="63" t="str">
        <f>IF(AND('Mapa final'!$Y$52="Alta",'Mapa final'!$AA$52="Catastrófico"),CONCATENATE("R10C",'Mapa final'!$O$52),"")</f>
        <v/>
      </c>
      <c r="AL25" s="63" t="str">
        <f>IF(AND('Mapa final'!$Y$53="Alta",'Mapa final'!$AA$53="Catastrófico"),CONCATENATE("R10C",'Mapa final'!$O$53),"")</f>
        <v/>
      </c>
      <c r="AM25" s="64" t="str">
        <f>IF(AND('Mapa final'!$Y$54="Alta",'Mapa final'!$AA$54="Catastrófico"),CONCATENATE("R10C",'Mapa final'!$O$54),"")</f>
        <v/>
      </c>
      <c r="AN25" s="84"/>
      <c r="AO25" s="356"/>
      <c r="AP25" s="357"/>
      <c r="AQ25" s="357"/>
      <c r="AR25" s="357"/>
      <c r="AS25" s="357"/>
      <c r="AT25" s="35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302"/>
      <c r="C26" s="302"/>
      <c r="D26" s="303"/>
      <c r="E26" s="340" t="s">
        <v>117</v>
      </c>
      <c r="F26" s="341"/>
      <c r="G26" s="341"/>
      <c r="H26" s="341"/>
      <c r="I26" s="342"/>
      <c r="J26" s="65" t="str">
        <f ca="1">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 ca="1">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 ca="1">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 ca="1">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 ca="1">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81" t="s">
        <v>81</v>
      </c>
      <c r="AP26" s="382"/>
      <c r="AQ26" s="382"/>
      <c r="AR26" s="382"/>
      <c r="AS26" s="382"/>
      <c r="AT26" s="38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302"/>
      <c r="C27" s="302"/>
      <c r="D27" s="303"/>
      <c r="E27" s="359"/>
      <c r="F27" s="360"/>
      <c r="G27" s="360"/>
      <c r="H27" s="360"/>
      <c r="I27" s="345"/>
      <c r="J27" s="68" t="str">
        <f>IF(AND('Mapa final'!$Y$11="Media",'Mapa final'!$AA$11="Leve"),CONCATENATE("R2C",'Mapa final'!$O$11),"")</f>
        <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final'!$Y$11="Media",'Mapa final'!$AA$11="Menor"),CONCATENATE("R2C",'Mapa final'!$O$11),"")</f>
        <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final'!$Y$11="Media",'Mapa final'!$AA$11="Moderado"),CONCATENATE("R2C",'Mapa final'!$O$11),"")</f>
        <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384"/>
      <c r="AP27" s="385"/>
      <c r="AQ27" s="385"/>
      <c r="AR27" s="385"/>
      <c r="AS27" s="385"/>
      <c r="AT27" s="38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302"/>
      <c r="C28" s="302"/>
      <c r="D28" s="303"/>
      <c r="E28" s="343"/>
      <c r="F28" s="344"/>
      <c r="G28" s="344"/>
      <c r="H28" s="344"/>
      <c r="I28" s="345"/>
      <c r="J28" s="68" t="str">
        <f>IF(AND('Mapa final'!$Y$12="Media",'Mapa final'!$AA$12="Leve"),CONCATENATE("R3C",'Mapa final'!$O$12),"")</f>
        <v/>
      </c>
      <c r="K28" s="69" t="e">
        <f>IF(AND('Mapa final'!#REF!="Media",'Mapa final'!#REF!="Leve"),CONCATENATE("R3C",'Mapa final'!#REF!),"")</f>
        <v>#REF!</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str">
        <f>IF(AND('Mapa final'!$Y$12="Media",'Mapa final'!$AA$12="Menor"),CONCATENATE("R3C",'Mapa final'!$O$12),"")</f>
        <v/>
      </c>
      <c r="Q28" s="69" t="e">
        <f>IF(AND('Mapa final'!#REF!="Media",'Mapa final'!#REF!="Menor"),CONCATENATE("R3C",'Mapa final'!#REF!),"")</f>
        <v>#REF!</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str">
        <f>IF(AND('Mapa final'!$Y$12="Media",'Mapa final'!$AA$12="Moderado"),CONCATENATE("R3C",'Mapa final'!$O$12),"")</f>
        <v/>
      </c>
      <c r="W28" s="69" t="e">
        <f>IF(AND('Mapa final'!#REF!="Media",'Mapa final'!#REF!="Moderado"),CONCATENATE("R3C",'Mapa final'!#REF!),"")</f>
        <v>#REF!</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384"/>
      <c r="AP28" s="385"/>
      <c r="AQ28" s="385"/>
      <c r="AR28" s="385"/>
      <c r="AS28" s="385"/>
      <c r="AT28" s="38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302"/>
      <c r="C29" s="302"/>
      <c r="D29" s="303"/>
      <c r="E29" s="343"/>
      <c r="F29" s="344"/>
      <c r="G29" s="344"/>
      <c r="H29" s="344"/>
      <c r="I29" s="345"/>
      <c r="J29" s="68" t="str">
        <f>IF(AND('Mapa final'!$Y$13="Media",'Mapa final'!$AA$13="Leve"),CONCATENATE("R4C",'Mapa final'!$O$13),"")</f>
        <v/>
      </c>
      <c r="K29" s="69" t="str">
        <f>IF(AND('Mapa final'!$Y$14="Media",'Mapa final'!$AA$14="Leve"),CONCATENATE("R4C",'Mapa final'!$O$14),"")</f>
        <v/>
      </c>
      <c r="L29" s="69" t="str">
        <f>IF(AND('Mapa final'!$Y$15="Media",'Mapa final'!$AA$15="Leve"),CONCATENATE("R4C",'Mapa final'!$O$15),"")</f>
        <v/>
      </c>
      <c r="M29" s="69" t="str">
        <f>IF(AND('Mapa final'!$Y$16="Media",'Mapa final'!$AA$16="Leve"),CONCATENATE("R4C",'Mapa final'!$O$16),"")</f>
        <v/>
      </c>
      <c r="N29" s="69" t="str">
        <f>IF(AND('Mapa final'!$Y$17="Media",'Mapa final'!$AA$17="Leve"),CONCATENATE("R4C",'Mapa final'!$O$17),"")</f>
        <v/>
      </c>
      <c r="O29" s="70" t="str">
        <f>IF(AND('Mapa final'!$Y$18="Media",'Mapa final'!$AA$18="Leve"),CONCATENATE("R4C",'Mapa final'!$O$18),"")</f>
        <v/>
      </c>
      <c r="P29" s="68" t="str">
        <f>IF(AND('Mapa final'!$Y$13="Media",'Mapa final'!$AA$13="Menor"),CONCATENATE("R4C",'Mapa final'!$O$13),"")</f>
        <v/>
      </c>
      <c r="Q29" s="69" t="str">
        <f>IF(AND('Mapa final'!$Y$14="Media",'Mapa final'!$AA$14="Menor"),CONCATENATE("R4C",'Mapa final'!$O$14),"")</f>
        <v/>
      </c>
      <c r="R29" s="69" t="str">
        <f>IF(AND('Mapa final'!$Y$15="Media",'Mapa final'!$AA$15="Menor"),CONCATENATE("R4C",'Mapa final'!$O$15),"")</f>
        <v/>
      </c>
      <c r="S29" s="69" t="str">
        <f>IF(AND('Mapa final'!$Y$16="Media",'Mapa final'!$AA$16="Menor"),CONCATENATE("R4C",'Mapa final'!$O$16),"")</f>
        <v/>
      </c>
      <c r="T29" s="69" t="str">
        <f>IF(AND('Mapa final'!$Y$17="Media",'Mapa final'!$AA$17="Menor"),CONCATENATE("R4C",'Mapa final'!$O$17),"")</f>
        <v/>
      </c>
      <c r="U29" s="70" t="str">
        <f>IF(AND('Mapa final'!$Y$18="Media",'Mapa final'!$AA$18="Menor"),CONCATENATE("R4C",'Mapa final'!$O$18),"")</f>
        <v/>
      </c>
      <c r="V29" s="68" t="str">
        <f>IF(AND('Mapa final'!$Y$13="Media",'Mapa final'!$AA$13="Moderado"),CONCATENATE("R4C",'Mapa final'!$O$13),"")</f>
        <v/>
      </c>
      <c r="W29" s="69" t="str">
        <f>IF(AND('Mapa final'!$Y$14="Media",'Mapa final'!$AA$14="Moderado"),CONCATENATE("R4C",'Mapa final'!$O$14),"")</f>
        <v/>
      </c>
      <c r="X29" s="69" t="str">
        <f>IF(AND('Mapa final'!$Y$15="Media",'Mapa final'!$AA$15="Moderado"),CONCATENATE("R4C",'Mapa final'!$O$15),"")</f>
        <v/>
      </c>
      <c r="Y29" s="69" t="str">
        <f>IF(AND('Mapa final'!$Y$16="Media",'Mapa final'!$AA$16="Moderado"),CONCATENATE("R4C",'Mapa final'!$O$16),"")</f>
        <v/>
      </c>
      <c r="Z29" s="69" t="str">
        <f>IF(AND('Mapa final'!$Y$17="Media",'Mapa final'!$AA$17="Moderado"),CONCATENATE("R4C",'Mapa final'!$O$17),"")</f>
        <v/>
      </c>
      <c r="AA29" s="70" t="str">
        <f>IF(AND('Mapa final'!$Y$18="Media",'Mapa final'!$AA$18="Moderado"),CONCATENATE("R4C",'Mapa final'!$O$18),"")</f>
        <v/>
      </c>
      <c r="AB29" s="52" t="str">
        <f>IF(AND('Mapa final'!$Y$13="Media",'Mapa final'!$AA$13="Mayor"),CONCATENATE("R4C",'Mapa final'!$O$13),"")</f>
        <v/>
      </c>
      <c r="AC29" s="53" t="str">
        <f>IF(AND('Mapa final'!$Y$14="Media",'Mapa final'!$AA$14="Mayor"),CONCATENATE("R4C",'Mapa final'!$O$14),"")</f>
        <v/>
      </c>
      <c r="AD29" s="58" t="str">
        <f>IF(AND('Mapa final'!$Y$15="Media",'Mapa final'!$AA$15="Mayor"),CONCATENATE("R4C",'Mapa final'!$O$15),"")</f>
        <v/>
      </c>
      <c r="AE29" s="58" t="str">
        <f>IF(AND('Mapa final'!$Y$16="Media",'Mapa final'!$AA$16="Mayor"),CONCATENATE("R4C",'Mapa final'!$O$16),"")</f>
        <v/>
      </c>
      <c r="AF29" s="58" t="str">
        <f>IF(AND('Mapa final'!$Y$17="Media",'Mapa final'!$AA$17="Mayor"),CONCATENATE("R4C",'Mapa final'!$O$17),"")</f>
        <v/>
      </c>
      <c r="AG29" s="54" t="str">
        <f>IF(AND('Mapa final'!$Y$18="Media",'Mapa final'!$AA$18="Mayor"),CONCATENATE("R4C",'Mapa final'!$O$18),"")</f>
        <v/>
      </c>
      <c r="AH29" s="55" t="str">
        <f>IF(AND('Mapa final'!$Y$13="Media",'Mapa final'!$AA$13="Catastrófico"),CONCATENATE("R4C",'Mapa final'!$O$13),"")</f>
        <v/>
      </c>
      <c r="AI29" s="56" t="str">
        <f>IF(AND('Mapa final'!$Y$14="Media",'Mapa final'!$AA$14="Catastrófico"),CONCATENATE("R4C",'Mapa final'!$O$14),"")</f>
        <v/>
      </c>
      <c r="AJ29" s="56" t="str">
        <f>IF(AND('Mapa final'!$Y$15="Media",'Mapa final'!$AA$15="Catastrófico"),CONCATENATE("R4C",'Mapa final'!$O$15),"")</f>
        <v/>
      </c>
      <c r="AK29" s="56" t="str">
        <f>IF(AND('Mapa final'!$Y$16="Media",'Mapa final'!$AA$16="Catastrófico"),CONCATENATE("R4C",'Mapa final'!$O$16),"")</f>
        <v/>
      </c>
      <c r="AL29" s="56" t="str">
        <f>IF(AND('Mapa final'!$Y$17="Media",'Mapa final'!$AA$17="Catastrófico"),CONCATENATE("R4C",'Mapa final'!$O$17),"")</f>
        <v/>
      </c>
      <c r="AM29" s="57" t="str">
        <f>IF(AND('Mapa final'!$Y$18="Media",'Mapa final'!$AA$18="Catastrófico"),CONCATENATE("R4C",'Mapa final'!$O$18),"")</f>
        <v/>
      </c>
      <c r="AN29" s="84"/>
      <c r="AO29" s="384"/>
      <c r="AP29" s="385"/>
      <c r="AQ29" s="385"/>
      <c r="AR29" s="385"/>
      <c r="AS29" s="385"/>
      <c r="AT29" s="38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302"/>
      <c r="C30" s="302"/>
      <c r="D30" s="303"/>
      <c r="E30" s="343"/>
      <c r="F30" s="344"/>
      <c r="G30" s="344"/>
      <c r="H30" s="344"/>
      <c r="I30" s="345"/>
      <c r="J30" s="68" t="str">
        <f>IF(AND('Mapa final'!$Y$19="Media",'Mapa final'!$AA$19="Leve"),CONCATENATE("R5C",'Mapa final'!$O$19),"")</f>
        <v/>
      </c>
      <c r="K30" s="69" t="str">
        <f>IF(AND('Mapa final'!$Y$20="Media",'Mapa final'!$AA$20="Leve"),CONCATENATE("R5C",'Mapa final'!$O$20),"")</f>
        <v/>
      </c>
      <c r="L30" s="69" t="str">
        <f>IF(AND('Mapa final'!$Y$21="Media",'Mapa final'!$AA$21="Leve"),CONCATENATE("R5C",'Mapa final'!$O$21),"")</f>
        <v/>
      </c>
      <c r="M30" s="69" t="str">
        <f>IF(AND('Mapa final'!$Y$22="Media",'Mapa final'!$AA$22="Leve"),CONCATENATE("R5C",'Mapa final'!$O$22),"")</f>
        <v/>
      </c>
      <c r="N30" s="69" t="str">
        <f>IF(AND('Mapa final'!$Y$23="Media",'Mapa final'!$AA$23="Leve"),CONCATENATE("R5C",'Mapa final'!$O$23),"")</f>
        <v/>
      </c>
      <c r="O30" s="70" t="str">
        <f>IF(AND('Mapa final'!$Y$24="Media",'Mapa final'!$AA$24="Leve"),CONCATENATE("R5C",'Mapa final'!$O$24),"")</f>
        <v/>
      </c>
      <c r="P30" s="68" t="str">
        <f>IF(AND('Mapa final'!$Y$19="Media",'Mapa final'!$AA$19="Menor"),CONCATENATE("R5C",'Mapa final'!$O$19),"")</f>
        <v/>
      </c>
      <c r="Q30" s="69" t="str">
        <f>IF(AND('Mapa final'!$Y$20="Media",'Mapa final'!$AA$20="Menor"),CONCATENATE("R5C",'Mapa final'!$O$20),"")</f>
        <v/>
      </c>
      <c r="R30" s="69" t="str">
        <f>IF(AND('Mapa final'!$Y$21="Media",'Mapa final'!$AA$21="Menor"),CONCATENATE("R5C",'Mapa final'!$O$21),"")</f>
        <v/>
      </c>
      <c r="S30" s="69" t="str">
        <f>IF(AND('Mapa final'!$Y$22="Media",'Mapa final'!$AA$22="Menor"),CONCATENATE("R5C",'Mapa final'!$O$22),"")</f>
        <v/>
      </c>
      <c r="T30" s="69" t="str">
        <f>IF(AND('Mapa final'!$Y$23="Media",'Mapa final'!$AA$23="Menor"),CONCATENATE("R5C",'Mapa final'!$O$23),"")</f>
        <v/>
      </c>
      <c r="U30" s="70" t="str">
        <f>IF(AND('Mapa final'!$Y$24="Media",'Mapa final'!$AA$24="Menor"),CONCATENATE("R5C",'Mapa final'!$O$24),"")</f>
        <v/>
      </c>
      <c r="V30" s="68" t="str">
        <f>IF(AND('Mapa final'!$Y$19="Media",'Mapa final'!$AA$19="Moderado"),CONCATENATE("R5C",'Mapa final'!$O$19),"")</f>
        <v/>
      </c>
      <c r="W30" s="69" t="str">
        <f>IF(AND('Mapa final'!$Y$20="Media",'Mapa final'!$AA$20="Moderado"),CONCATENATE("R5C",'Mapa final'!$O$20),"")</f>
        <v/>
      </c>
      <c r="X30" s="69" t="str">
        <f>IF(AND('Mapa final'!$Y$21="Media",'Mapa final'!$AA$21="Moderado"),CONCATENATE("R5C",'Mapa final'!$O$21),"")</f>
        <v/>
      </c>
      <c r="Y30" s="69" t="str">
        <f>IF(AND('Mapa final'!$Y$22="Media",'Mapa final'!$AA$22="Moderado"),CONCATENATE("R5C",'Mapa final'!$O$22),"")</f>
        <v/>
      </c>
      <c r="Z30" s="69" t="str">
        <f>IF(AND('Mapa final'!$Y$23="Media",'Mapa final'!$AA$23="Moderado"),CONCATENATE("R5C",'Mapa final'!$O$23),"")</f>
        <v/>
      </c>
      <c r="AA30" s="70" t="str">
        <f>IF(AND('Mapa final'!$Y$24="Media",'Mapa final'!$AA$24="Moderado"),CONCATENATE("R5C",'Mapa final'!$O$24),"")</f>
        <v/>
      </c>
      <c r="AB30" s="52" t="str">
        <f>IF(AND('Mapa final'!$Y$19="Media",'Mapa final'!$AA$19="Mayor"),CONCATENATE("R5C",'Mapa final'!$O$19),"")</f>
        <v/>
      </c>
      <c r="AC30" s="53" t="str">
        <f>IF(AND('Mapa final'!$Y$20="Media",'Mapa final'!$AA$20="Mayor"),CONCATENATE("R5C",'Mapa final'!$O$20),"")</f>
        <v/>
      </c>
      <c r="AD30" s="58" t="str">
        <f>IF(AND('Mapa final'!$Y$21="Media",'Mapa final'!$AA$21="Mayor"),CONCATENATE("R5C",'Mapa final'!$O$21),"")</f>
        <v/>
      </c>
      <c r="AE30" s="58" t="str">
        <f>IF(AND('Mapa final'!$Y$22="Media",'Mapa final'!$AA$22="Mayor"),CONCATENATE("R5C",'Mapa final'!$O$22),"")</f>
        <v/>
      </c>
      <c r="AF30" s="58" t="str">
        <f>IF(AND('Mapa final'!$Y$23="Media",'Mapa final'!$AA$23="Mayor"),CONCATENATE("R5C",'Mapa final'!$O$23),"")</f>
        <v/>
      </c>
      <c r="AG30" s="54" t="str">
        <f>IF(AND('Mapa final'!$Y$24="Media",'Mapa final'!$AA$24="Mayor"),CONCATENATE("R5C",'Mapa final'!$O$24),"")</f>
        <v/>
      </c>
      <c r="AH30" s="55" t="str">
        <f>IF(AND('Mapa final'!$Y$19="Media",'Mapa final'!$AA$19="Catastrófico"),CONCATENATE("R5C",'Mapa final'!$O$19),"")</f>
        <v/>
      </c>
      <c r="AI30" s="56" t="str">
        <f>IF(AND('Mapa final'!$Y$20="Media",'Mapa final'!$AA$20="Catastrófico"),CONCATENATE("R5C",'Mapa final'!$O$20),"")</f>
        <v/>
      </c>
      <c r="AJ30" s="56" t="str">
        <f>IF(AND('Mapa final'!$Y$21="Media",'Mapa final'!$AA$21="Catastrófico"),CONCATENATE("R5C",'Mapa final'!$O$21),"")</f>
        <v/>
      </c>
      <c r="AK30" s="56" t="str">
        <f>IF(AND('Mapa final'!$Y$22="Media",'Mapa final'!$AA$22="Catastrófico"),CONCATENATE("R5C",'Mapa final'!$O$22),"")</f>
        <v/>
      </c>
      <c r="AL30" s="56" t="str">
        <f>IF(AND('Mapa final'!$Y$23="Media",'Mapa final'!$AA$23="Catastrófico"),CONCATENATE("R5C",'Mapa final'!$O$23),"")</f>
        <v/>
      </c>
      <c r="AM30" s="57" t="str">
        <f>IF(AND('Mapa final'!$Y$24="Media",'Mapa final'!$AA$24="Catastrófico"),CONCATENATE("R5C",'Mapa final'!$O$24),"")</f>
        <v/>
      </c>
      <c r="AN30" s="84"/>
      <c r="AO30" s="384"/>
      <c r="AP30" s="385"/>
      <c r="AQ30" s="385"/>
      <c r="AR30" s="385"/>
      <c r="AS30" s="385"/>
      <c r="AT30" s="38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302"/>
      <c r="C31" s="302"/>
      <c r="D31" s="303"/>
      <c r="E31" s="343"/>
      <c r="F31" s="344"/>
      <c r="G31" s="344"/>
      <c r="H31" s="344"/>
      <c r="I31" s="345"/>
      <c r="J31" s="68" t="str">
        <f>IF(AND('Mapa final'!$Y$25="Media",'Mapa final'!$AA$25="Leve"),CONCATENATE("R6C",'Mapa final'!$O$25),"")</f>
        <v/>
      </c>
      <c r="K31" s="69" t="str">
        <f>IF(AND('Mapa final'!$Y$26="Media",'Mapa final'!$AA$26="Leve"),CONCATENATE("R6C",'Mapa final'!$O$26),"")</f>
        <v/>
      </c>
      <c r="L31" s="69" t="str">
        <f>IF(AND('Mapa final'!$Y$27="Media",'Mapa final'!$AA$27="Leve"),CONCATENATE("R6C",'Mapa final'!$O$27),"")</f>
        <v/>
      </c>
      <c r="M31" s="69" t="str">
        <f>IF(AND('Mapa final'!$Y$28="Media",'Mapa final'!$AA$28="Leve"),CONCATENATE("R6C",'Mapa final'!$O$28),"")</f>
        <v/>
      </c>
      <c r="N31" s="69" t="str">
        <f>IF(AND('Mapa final'!$Y$29="Media",'Mapa final'!$AA$29="Leve"),CONCATENATE("R6C",'Mapa final'!$O$29),"")</f>
        <v/>
      </c>
      <c r="O31" s="70" t="str">
        <f>IF(AND('Mapa final'!$Y$30="Media",'Mapa final'!$AA$30="Leve"),CONCATENATE("R6C",'Mapa final'!$O$30),"")</f>
        <v/>
      </c>
      <c r="P31" s="68" t="str">
        <f>IF(AND('Mapa final'!$Y$25="Media",'Mapa final'!$AA$25="Menor"),CONCATENATE("R6C",'Mapa final'!$O$25),"")</f>
        <v/>
      </c>
      <c r="Q31" s="69" t="str">
        <f>IF(AND('Mapa final'!$Y$26="Media",'Mapa final'!$AA$26="Menor"),CONCATENATE("R6C",'Mapa final'!$O$26),"")</f>
        <v/>
      </c>
      <c r="R31" s="69" t="str">
        <f>IF(AND('Mapa final'!$Y$27="Media",'Mapa final'!$AA$27="Menor"),CONCATENATE("R6C",'Mapa final'!$O$27),"")</f>
        <v/>
      </c>
      <c r="S31" s="69" t="str">
        <f>IF(AND('Mapa final'!$Y$28="Media",'Mapa final'!$AA$28="Menor"),CONCATENATE("R6C",'Mapa final'!$O$28),"")</f>
        <v/>
      </c>
      <c r="T31" s="69" t="str">
        <f>IF(AND('Mapa final'!$Y$29="Media",'Mapa final'!$AA$29="Menor"),CONCATENATE("R6C",'Mapa final'!$O$29),"")</f>
        <v/>
      </c>
      <c r="U31" s="70" t="str">
        <f>IF(AND('Mapa final'!$Y$30="Media",'Mapa final'!$AA$30="Menor"),CONCATENATE("R6C",'Mapa final'!$O$30),"")</f>
        <v/>
      </c>
      <c r="V31" s="68" t="str">
        <f>IF(AND('Mapa final'!$Y$25="Media",'Mapa final'!$AA$25="Moderado"),CONCATENATE("R6C",'Mapa final'!$O$25),"")</f>
        <v/>
      </c>
      <c r="W31" s="69" t="str">
        <f>IF(AND('Mapa final'!$Y$26="Media",'Mapa final'!$AA$26="Moderado"),CONCATENATE("R6C",'Mapa final'!$O$26),"")</f>
        <v/>
      </c>
      <c r="X31" s="69" t="str">
        <f>IF(AND('Mapa final'!$Y$27="Media",'Mapa final'!$AA$27="Moderado"),CONCATENATE("R6C",'Mapa final'!$O$27),"")</f>
        <v/>
      </c>
      <c r="Y31" s="69" t="str">
        <f>IF(AND('Mapa final'!$Y$28="Media",'Mapa final'!$AA$28="Moderado"),CONCATENATE("R6C",'Mapa final'!$O$28),"")</f>
        <v/>
      </c>
      <c r="Z31" s="69" t="str">
        <f>IF(AND('Mapa final'!$Y$29="Media",'Mapa final'!$AA$29="Moderado"),CONCATENATE("R6C",'Mapa final'!$O$29),"")</f>
        <v/>
      </c>
      <c r="AA31" s="70" t="str">
        <f>IF(AND('Mapa final'!$Y$30="Media",'Mapa final'!$AA$30="Moderado"),CONCATENATE("R6C",'Mapa final'!$O$30),"")</f>
        <v/>
      </c>
      <c r="AB31" s="52" t="str">
        <f>IF(AND('Mapa final'!$Y$25="Media",'Mapa final'!$AA$25="Mayor"),CONCATENATE("R6C",'Mapa final'!$O$25),"")</f>
        <v/>
      </c>
      <c r="AC31" s="53" t="str">
        <f>IF(AND('Mapa final'!$Y$26="Media",'Mapa final'!$AA$26="Mayor"),CONCATENATE("R6C",'Mapa final'!$O$26),"")</f>
        <v/>
      </c>
      <c r="AD31" s="58" t="str">
        <f>IF(AND('Mapa final'!$Y$27="Media",'Mapa final'!$AA$27="Mayor"),CONCATENATE("R6C",'Mapa final'!$O$27),"")</f>
        <v/>
      </c>
      <c r="AE31" s="58" t="str">
        <f>IF(AND('Mapa final'!$Y$28="Media",'Mapa final'!$AA$28="Mayor"),CONCATENATE("R6C",'Mapa final'!$O$28),"")</f>
        <v/>
      </c>
      <c r="AF31" s="58" t="str">
        <f>IF(AND('Mapa final'!$Y$29="Media",'Mapa final'!$AA$29="Mayor"),CONCATENATE("R6C",'Mapa final'!$O$29),"")</f>
        <v/>
      </c>
      <c r="AG31" s="54" t="str">
        <f>IF(AND('Mapa final'!$Y$30="Media",'Mapa final'!$AA$30="Mayor"),CONCATENATE("R6C",'Mapa final'!$O$30),"")</f>
        <v/>
      </c>
      <c r="AH31" s="55" t="str">
        <f>IF(AND('Mapa final'!$Y$25="Media",'Mapa final'!$AA$25="Catastrófico"),CONCATENATE("R6C",'Mapa final'!$O$25),"")</f>
        <v/>
      </c>
      <c r="AI31" s="56" t="str">
        <f>IF(AND('Mapa final'!$Y$26="Media",'Mapa final'!$AA$26="Catastrófico"),CONCATENATE("R6C",'Mapa final'!$O$26),"")</f>
        <v/>
      </c>
      <c r="AJ31" s="56" t="str">
        <f>IF(AND('Mapa final'!$Y$27="Media",'Mapa final'!$AA$27="Catastrófico"),CONCATENATE("R6C",'Mapa final'!$O$27),"")</f>
        <v/>
      </c>
      <c r="AK31" s="56" t="str">
        <f>IF(AND('Mapa final'!$Y$28="Media",'Mapa final'!$AA$28="Catastrófico"),CONCATENATE("R6C",'Mapa final'!$O$28),"")</f>
        <v/>
      </c>
      <c r="AL31" s="56" t="str">
        <f>IF(AND('Mapa final'!$Y$29="Media",'Mapa final'!$AA$29="Catastrófico"),CONCATENATE("R6C",'Mapa final'!$O$29),"")</f>
        <v/>
      </c>
      <c r="AM31" s="57" t="str">
        <f>IF(AND('Mapa final'!$Y$30="Media",'Mapa final'!$AA$30="Catastrófico"),CONCATENATE("R6C",'Mapa final'!$O$30),"")</f>
        <v/>
      </c>
      <c r="AN31" s="84"/>
      <c r="AO31" s="384"/>
      <c r="AP31" s="385"/>
      <c r="AQ31" s="385"/>
      <c r="AR31" s="385"/>
      <c r="AS31" s="385"/>
      <c r="AT31" s="3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302"/>
      <c r="C32" s="302"/>
      <c r="D32" s="303"/>
      <c r="E32" s="343"/>
      <c r="F32" s="344"/>
      <c r="G32" s="344"/>
      <c r="H32" s="344"/>
      <c r="I32" s="345"/>
      <c r="J32" s="68" t="str">
        <f>IF(AND('Mapa final'!$Y$31="Media",'Mapa final'!$AA$31="Leve"),CONCATENATE("R7C",'Mapa final'!$O$31),"")</f>
        <v/>
      </c>
      <c r="K32" s="69" t="str">
        <f>IF(AND('Mapa final'!$Y$32="Media",'Mapa final'!$AA$32="Leve"),CONCATENATE("R7C",'Mapa final'!$O$32),"")</f>
        <v/>
      </c>
      <c r="L32" s="69" t="str">
        <f>IF(AND('Mapa final'!$Y$33="Media",'Mapa final'!$AA$33="Leve"),CONCATENATE("R7C",'Mapa final'!$O$33),"")</f>
        <v/>
      </c>
      <c r="M32" s="69" t="str">
        <f>IF(AND('Mapa final'!$Y$34="Media",'Mapa final'!$AA$34="Leve"),CONCATENATE("R7C",'Mapa final'!$O$34),"")</f>
        <v/>
      </c>
      <c r="N32" s="69" t="str">
        <f>IF(AND('Mapa final'!$Y$35="Media",'Mapa final'!$AA$35="Leve"),CONCATENATE("R7C",'Mapa final'!$O$35),"")</f>
        <v/>
      </c>
      <c r="O32" s="70" t="str">
        <f>IF(AND('Mapa final'!$Y$36="Media",'Mapa final'!$AA$36="Leve"),CONCATENATE("R7C",'Mapa final'!$O$36),"")</f>
        <v/>
      </c>
      <c r="P32" s="68" t="str">
        <f>IF(AND('Mapa final'!$Y$31="Media",'Mapa final'!$AA$31="Menor"),CONCATENATE("R7C",'Mapa final'!$O$31),"")</f>
        <v/>
      </c>
      <c r="Q32" s="69" t="str">
        <f>IF(AND('Mapa final'!$Y$32="Media",'Mapa final'!$AA$32="Menor"),CONCATENATE("R7C",'Mapa final'!$O$32),"")</f>
        <v/>
      </c>
      <c r="R32" s="69" t="str">
        <f>IF(AND('Mapa final'!$Y$33="Media",'Mapa final'!$AA$33="Menor"),CONCATENATE("R7C",'Mapa final'!$O$33),"")</f>
        <v/>
      </c>
      <c r="S32" s="69" t="str">
        <f>IF(AND('Mapa final'!$Y$34="Media",'Mapa final'!$AA$34="Menor"),CONCATENATE("R7C",'Mapa final'!$O$34),"")</f>
        <v/>
      </c>
      <c r="T32" s="69" t="str">
        <f>IF(AND('Mapa final'!$Y$35="Media",'Mapa final'!$AA$35="Menor"),CONCATENATE("R7C",'Mapa final'!$O$35),"")</f>
        <v/>
      </c>
      <c r="U32" s="70" t="str">
        <f>IF(AND('Mapa final'!$Y$36="Media",'Mapa final'!$AA$36="Menor"),CONCATENATE("R7C",'Mapa final'!$O$36),"")</f>
        <v/>
      </c>
      <c r="V32" s="68" t="str">
        <f>IF(AND('Mapa final'!$Y$31="Media",'Mapa final'!$AA$31="Moderado"),CONCATENATE("R7C",'Mapa final'!$O$31),"")</f>
        <v/>
      </c>
      <c r="W32" s="69" t="str">
        <f>IF(AND('Mapa final'!$Y$32="Media",'Mapa final'!$AA$32="Moderado"),CONCATENATE("R7C",'Mapa final'!$O$32),"")</f>
        <v/>
      </c>
      <c r="X32" s="69" t="str">
        <f>IF(AND('Mapa final'!$Y$33="Media",'Mapa final'!$AA$33="Moderado"),CONCATENATE("R7C",'Mapa final'!$O$33),"")</f>
        <v/>
      </c>
      <c r="Y32" s="69" t="str">
        <f>IF(AND('Mapa final'!$Y$34="Media",'Mapa final'!$AA$34="Moderado"),CONCATENATE("R7C",'Mapa final'!$O$34),"")</f>
        <v/>
      </c>
      <c r="Z32" s="69" t="str">
        <f>IF(AND('Mapa final'!$Y$35="Media",'Mapa final'!$AA$35="Moderado"),CONCATENATE("R7C",'Mapa final'!$O$35),"")</f>
        <v/>
      </c>
      <c r="AA32" s="70" t="str">
        <f>IF(AND('Mapa final'!$Y$36="Media",'Mapa final'!$AA$36="Moderado"),CONCATENATE("R7C",'Mapa final'!$O$36),"")</f>
        <v/>
      </c>
      <c r="AB32" s="52" t="str">
        <f>IF(AND('Mapa final'!$Y$31="Media",'Mapa final'!$AA$31="Mayor"),CONCATENATE("R7C",'Mapa final'!$O$31),"")</f>
        <v/>
      </c>
      <c r="AC32" s="53" t="str">
        <f>IF(AND('Mapa final'!$Y$32="Media",'Mapa final'!$AA$32="Mayor"),CONCATENATE("R7C",'Mapa final'!$O$32),"")</f>
        <v/>
      </c>
      <c r="AD32" s="58" t="str">
        <f>IF(AND('Mapa final'!$Y$33="Media",'Mapa final'!$AA$33="Mayor"),CONCATENATE("R7C",'Mapa final'!$O$33),"")</f>
        <v/>
      </c>
      <c r="AE32" s="58" t="str">
        <f>IF(AND('Mapa final'!$Y$34="Media",'Mapa final'!$AA$34="Mayor"),CONCATENATE("R7C",'Mapa final'!$O$34),"")</f>
        <v/>
      </c>
      <c r="AF32" s="58" t="str">
        <f>IF(AND('Mapa final'!$Y$35="Media",'Mapa final'!$AA$35="Mayor"),CONCATENATE("R7C",'Mapa final'!$O$35),"")</f>
        <v/>
      </c>
      <c r="AG32" s="54" t="str">
        <f>IF(AND('Mapa final'!$Y$36="Media",'Mapa final'!$AA$36="Mayor"),CONCATENATE("R7C",'Mapa final'!$O$36),"")</f>
        <v/>
      </c>
      <c r="AH32" s="55" t="str">
        <f>IF(AND('Mapa final'!$Y$31="Media",'Mapa final'!$AA$31="Catastrófico"),CONCATENATE("R7C",'Mapa final'!$O$31),"")</f>
        <v/>
      </c>
      <c r="AI32" s="56" t="str">
        <f>IF(AND('Mapa final'!$Y$32="Media",'Mapa final'!$AA$32="Catastrófico"),CONCATENATE("R7C",'Mapa final'!$O$32),"")</f>
        <v/>
      </c>
      <c r="AJ32" s="56" t="str">
        <f>IF(AND('Mapa final'!$Y$33="Media",'Mapa final'!$AA$33="Catastrófico"),CONCATENATE("R7C",'Mapa final'!$O$33),"")</f>
        <v/>
      </c>
      <c r="AK32" s="56" t="str">
        <f>IF(AND('Mapa final'!$Y$34="Media",'Mapa final'!$AA$34="Catastrófico"),CONCATENATE("R7C",'Mapa final'!$O$34),"")</f>
        <v/>
      </c>
      <c r="AL32" s="56" t="str">
        <f>IF(AND('Mapa final'!$Y$35="Media",'Mapa final'!$AA$35="Catastrófico"),CONCATENATE("R7C",'Mapa final'!$O$35),"")</f>
        <v/>
      </c>
      <c r="AM32" s="57" t="str">
        <f>IF(AND('Mapa final'!$Y$36="Media",'Mapa final'!$AA$36="Catastrófico"),CONCATENATE("R7C",'Mapa final'!$O$36),"")</f>
        <v/>
      </c>
      <c r="AN32" s="84"/>
      <c r="AO32" s="384"/>
      <c r="AP32" s="385"/>
      <c r="AQ32" s="385"/>
      <c r="AR32" s="385"/>
      <c r="AS32" s="385"/>
      <c r="AT32" s="3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302"/>
      <c r="C33" s="302"/>
      <c r="D33" s="303"/>
      <c r="E33" s="343"/>
      <c r="F33" s="344"/>
      <c r="G33" s="344"/>
      <c r="H33" s="344"/>
      <c r="I33" s="345"/>
      <c r="J33" s="68" t="str">
        <f>IF(AND('Mapa final'!$Y$37="Media",'Mapa final'!$AA$37="Leve"),CONCATENATE("R8C",'Mapa final'!$O$37),"")</f>
        <v/>
      </c>
      <c r="K33" s="69" t="str">
        <f>IF(AND('Mapa final'!$Y$38="Media",'Mapa final'!$AA$38="Leve"),CONCATENATE("R8C",'Mapa final'!$O$38),"")</f>
        <v/>
      </c>
      <c r="L33" s="69" t="str">
        <f>IF(AND('Mapa final'!$Y$39="Media",'Mapa final'!$AA$39="Leve"),CONCATENATE("R8C",'Mapa final'!$O$39),"")</f>
        <v/>
      </c>
      <c r="M33" s="69" t="str">
        <f>IF(AND('Mapa final'!$Y$40="Media",'Mapa final'!$AA$40="Leve"),CONCATENATE("R8C",'Mapa final'!$O$40),"")</f>
        <v/>
      </c>
      <c r="N33" s="69" t="str">
        <f>IF(AND('Mapa final'!$Y$41="Media",'Mapa final'!$AA$41="Leve"),CONCATENATE("R8C",'Mapa final'!$O$41),"")</f>
        <v/>
      </c>
      <c r="O33" s="70" t="str">
        <f>IF(AND('Mapa final'!$Y$42="Media",'Mapa final'!$AA$42="Leve"),CONCATENATE("R8C",'Mapa final'!$O$42),"")</f>
        <v/>
      </c>
      <c r="P33" s="68" t="str">
        <f>IF(AND('Mapa final'!$Y$37="Media",'Mapa final'!$AA$37="Menor"),CONCATENATE("R8C",'Mapa final'!$O$37),"")</f>
        <v/>
      </c>
      <c r="Q33" s="69" t="str">
        <f>IF(AND('Mapa final'!$Y$38="Media",'Mapa final'!$AA$38="Menor"),CONCATENATE("R8C",'Mapa final'!$O$38),"")</f>
        <v/>
      </c>
      <c r="R33" s="69" t="str">
        <f>IF(AND('Mapa final'!$Y$39="Media",'Mapa final'!$AA$39="Menor"),CONCATENATE("R8C",'Mapa final'!$O$39),"")</f>
        <v/>
      </c>
      <c r="S33" s="69" t="str">
        <f>IF(AND('Mapa final'!$Y$40="Media",'Mapa final'!$AA$40="Menor"),CONCATENATE("R8C",'Mapa final'!$O$40),"")</f>
        <v/>
      </c>
      <c r="T33" s="69" t="str">
        <f>IF(AND('Mapa final'!$Y$41="Media",'Mapa final'!$AA$41="Menor"),CONCATENATE("R8C",'Mapa final'!$O$41),"")</f>
        <v/>
      </c>
      <c r="U33" s="70" t="str">
        <f>IF(AND('Mapa final'!$Y$42="Media",'Mapa final'!$AA$42="Menor"),CONCATENATE("R8C",'Mapa final'!$O$42),"")</f>
        <v/>
      </c>
      <c r="V33" s="68" t="str">
        <f>IF(AND('Mapa final'!$Y$37="Media",'Mapa final'!$AA$37="Moderado"),CONCATENATE("R8C",'Mapa final'!$O$37),"")</f>
        <v/>
      </c>
      <c r="W33" s="69" t="str">
        <f>IF(AND('Mapa final'!$Y$38="Media",'Mapa final'!$AA$38="Moderado"),CONCATENATE("R8C",'Mapa final'!$O$38),"")</f>
        <v/>
      </c>
      <c r="X33" s="69" t="str">
        <f>IF(AND('Mapa final'!$Y$39="Media",'Mapa final'!$AA$39="Moderado"),CONCATENATE("R8C",'Mapa final'!$O$39),"")</f>
        <v/>
      </c>
      <c r="Y33" s="69" t="str">
        <f>IF(AND('Mapa final'!$Y$40="Media",'Mapa final'!$AA$40="Moderado"),CONCATENATE("R8C",'Mapa final'!$O$40),"")</f>
        <v/>
      </c>
      <c r="Z33" s="69" t="str">
        <f>IF(AND('Mapa final'!$Y$41="Media",'Mapa final'!$AA$41="Moderado"),CONCATENATE("R8C",'Mapa final'!$O$41),"")</f>
        <v/>
      </c>
      <c r="AA33" s="70" t="str">
        <f>IF(AND('Mapa final'!$Y$42="Media",'Mapa final'!$AA$42="Moderado"),CONCATENATE("R8C",'Mapa final'!$O$42),"")</f>
        <v/>
      </c>
      <c r="AB33" s="52" t="str">
        <f>IF(AND('Mapa final'!$Y$37="Media",'Mapa final'!$AA$37="Mayor"),CONCATENATE("R8C",'Mapa final'!$O$37),"")</f>
        <v/>
      </c>
      <c r="AC33" s="53" t="str">
        <f>IF(AND('Mapa final'!$Y$38="Media",'Mapa final'!$AA$38="Mayor"),CONCATENATE("R8C",'Mapa final'!$O$38),"")</f>
        <v/>
      </c>
      <c r="AD33" s="58" t="str">
        <f>IF(AND('Mapa final'!$Y$39="Media",'Mapa final'!$AA$39="Mayor"),CONCATENATE("R8C",'Mapa final'!$O$39),"")</f>
        <v/>
      </c>
      <c r="AE33" s="58" t="str">
        <f>IF(AND('Mapa final'!$Y$40="Media",'Mapa final'!$AA$40="Mayor"),CONCATENATE("R8C",'Mapa final'!$O$40),"")</f>
        <v/>
      </c>
      <c r="AF33" s="58" t="str">
        <f>IF(AND('Mapa final'!$Y$41="Media",'Mapa final'!$AA$41="Mayor"),CONCATENATE("R8C",'Mapa final'!$O$41),"")</f>
        <v/>
      </c>
      <c r="AG33" s="54" t="str">
        <f>IF(AND('Mapa final'!$Y$42="Media",'Mapa final'!$AA$42="Mayor"),CONCATENATE("R8C",'Mapa final'!$O$42),"")</f>
        <v/>
      </c>
      <c r="AH33" s="55" t="str">
        <f>IF(AND('Mapa final'!$Y$37="Media",'Mapa final'!$AA$37="Catastrófico"),CONCATENATE("R8C",'Mapa final'!$O$37),"")</f>
        <v/>
      </c>
      <c r="AI33" s="56" t="str">
        <f>IF(AND('Mapa final'!$Y$38="Media",'Mapa final'!$AA$38="Catastrófico"),CONCATENATE("R8C",'Mapa final'!$O$38),"")</f>
        <v/>
      </c>
      <c r="AJ33" s="56" t="str">
        <f>IF(AND('Mapa final'!$Y$39="Media",'Mapa final'!$AA$39="Catastrófico"),CONCATENATE("R8C",'Mapa final'!$O$39),"")</f>
        <v/>
      </c>
      <c r="AK33" s="56" t="str">
        <f>IF(AND('Mapa final'!$Y$40="Media",'Mapa final'!$AA$40="Catastrófico"),CONCATENATE("R8C",'Mapa final'!$O$40),"")</f>
        <v/>
      </c>
      <c r="AL33" s="56" t="str">
        <f>IF(AND('Mapa final'!$Y$41="Media",'Mapa final'!$AA$41="Catastrófico"),CONCATENATE("R8C",'Mapa final'!$O$41),"")</f>
        <v/>
      </c>
      <c r="AM33" s="57" t="str">
        <f>IF(AND('Mapa final'!$Y$42="Media",'Mapa final'!$AA$42="Catastrófico"),CONCATENATE("R8C",'Mapa final'!$O$42),"")</f>
        <v/>
      </c>
      <c r="AN33" s="84"/>
      <c r="AO33" s="384"/>
      <c r="AP33" s="385"/>
      <c r="AQ33" s="385"/>
      <c r="AR33" s="385"/>
      <c r="AS33" s="385"/>
      <c r="AT33" s="3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302"/>
      <c r="C34" s="302"/>
      <c r="D34" s="303"/>
      <c r="E34" s="343"/>
      <c r="F34" s="344"/>
      <c r="G34" s="344"/>
      <c r="H34" s="344"/>
      <c r="I34" s="345"/>
      <c r="J34" s="68" t="str">
        <f>IF(AND('Mapa final'!$Y$43="Media",'Mapa final'!$AA$43="Leve"),CONCATENATE("R9C",'Mapa final'!$O$43),"")</f>
        <v/>
      </c>
      <c r="K34" s="69" t="str">
        <f>IF(AND('Mapa final'!$Y$44="Media",'Mapa final'!$AA$44="Leve"),CONCATENATE("R9C",'Mapa final'!$O$44),"")</f>
        <v/>
      </c>
      <c r="L34" s="69" t="str">
        <f>IF(AND('Mapa final'!$Y$45="Media",'Mapa final'!$AA$45="Leve"),CONCATENATE("R9C",'Mapa final'!$O$45),"")</f>
        <v/>
      </c>
      <c r="M34" s="69" t="str">
        <f>IF(AND('Mapa final'!$Y$46="Media",'Mapa final'!$AA$46="Leve"),CONCATENATE("R9C",'Mapa final'!$O$46),"")</f>
        <v/>
      </c>
      <c r="N34" s="69" t="str">
        <f>IF(AND('Mapa final'!$Y$47="Media",'Mapa final'!$AA$47="Leve"),CONCATENATE("R9C",'Mapa final'!$O$47),"")</f>
        <v/>
      </c>
      <c r="O34" s="70" t="str">
        <f>IF(AND('Mapa final'!$Y$48="Media",'Mapa final'!$AA$48="Leve"),CONCATENATE("R9C",'Mapa final'!$O$48),"")</f>
        <v/>
      </c>
      <c r="P34" s="68" t="str">
        <f>IF(AND('Mapa final'!$Y$43="Media",'Mapa final'!$AA$43="Menor"),CONCATENATE("R9C",'Mapa final'!$O$43),"")</f>
        <v/>
      </c>
      <c r="Q34" s="69" t="str">
        <f>IF(AND('Mapa final'!$Y$44="Media",'Mapa final'!$AA$44="Menor"),CONCATENATE("R9C",'Mapa final'!$O$44),"")</f>
        <v/>
      </c>
      <c r="R34" s="69" t="str">
        <f>IF(AND('Mapa final'!$Y$45="Media",'Mapa final'!$AA$45="Menor"),CONCATENATE("R9C",'Mapa final'!$O$45),"")</f>
        <v/>
      </c>
      <c r="S34" s="69" t="str">
        <f>IF(AND('Mapa final'!$Y$46="Media",'Mapa final'!$AA$46="Menor"),CONCATENATE("R9C",'Mapa final'!$O$46),"")</f>
        <v/>
      </c>
      <c r="T34" s="69" t="str">
        <f>IF(AND('Mapa final'!$Y$47="Media",'Mapa final'!$AA$47="Menor"),CONCATENATE("R9C",'Mapa final'!$O$47),"")</f>
        <v/>
      </c>
      <c r="U34" s="70" t="str">
        <f>IF(AND('Mapa final'!$Y$48="Media",'Mapa final'!$AA$48="Menor"),CONCATENATE("R9C",'Mapa final'!$O$48),"")</f>
        <v/>
      </c>
      <c r="V34" s="68" t="str">
        <f>IF(AND('Mapa final'!$Y$43="Media",'Mapa final'!$AA$43="Moderado"),CONCATENATE("R9C",'Mapa final'!$O$43),"")</f>
        <v/>
      </c>
      <c r="W34" s="69" t="str">
        <f>IF(AND('Mapa final'!$Y$44="Media",'Mapa final'!$AA$44="Moderado"),CONCATENATE("R9C",'Mapa final'!$O$44),"")</f>
        <v/>
      </c>
      <c r="X34" s="69" t="str">
        <f>IF(AND('Mapa final'!$Y$45="Media",'Mapa final'!$AA$45="Moderado"),CONCATENATE("R9C",'Mapa final'!$O$45),"")</f>
        <v/>
      </c>
      <c r="Y34" s="69" t="str">
        <f>IF(AND('Mapa final'!$Y$46="Media",'Mapa final'!$AA$46="Moderado"),CONCATENATE("R9C",'Mapa final'!$O$46),"")</f>
        <v/>
      </c>
      <c r="Z34" s="69" t="str">
        <f>IF(AND('Mapa final'!$Y$47="Media",'Mapa final'!$AA$47="Moderado"),CONCATENATE("R9C",'Mapa final'!$O$47),"")</f>
        <v/>
      </c>
      <c r="AA34" s="70" t="str">
        <f>IF(AND('Mapa final'!$Y$48="Media",'Mapa final'!$AA$48="Moderado"),CONCATENATE("R9C",'Mapa final'!$O$48),"")</f>
        <v/>
      </c>
      <c r="AB34" s="52" t="str">
        <f>IF(AND('Mapa final'!$Y$43="Media",'Mapa final'!$AA$43="Mayor"),CONCATENATE("R9C",'Mapa final'!$O$43),"")</f>
        <v/>
      </c>
      <c r="AC34" s="53" t="str">
        <f>IF(AND('Mapa final'!$Y$44="Media",'Mapa final'!$AA$44="Mayor"),CONCATENATE("R9C",'Mapa final'!$O$44),"")</f>
        <v/>
      </c>
      <c r="AD34" s="58" t="str">
        <f>IF(AND('Mapa final'!$Y$45="Media",'Mapa final'!$AA$45="Mayor"),CONCATENATE("R9C",'Mapa final'!$O$45),"")</f>
        <v/>
      </c>
      <c r="AE34" s="58" t="str">
        <f>IF(AND('Mapa final'!$Y$46="Media",'Mapa final'!$AA$46="Mayor"),CONCATENATE("R9C",'Mapa final'!$O$46),"")</f>
        <v/>
      </c>
      <c r="AF34" s="58" t="str">
        <f>IF(AND('Mapa final'!$Y$47="Media",'Mapa final'!$AA$47="Mayor"),CONCATENATE("R9C",'Mapa final'!$O$47),"")</f>
        <v/>
      </c>
      <c r="AG34" s="54" t="str">
        <f>IF(AND('Mapa final'!$Y$48="Media",'Mapa final'!$AA$48="Mayor"),CONCATENATE("R9C",'Mapa final'!$O$48),"")</f>
        <v/>
      </c>
      <c r="AH34" s="55" t="str">
        <f>IF(AND('Mapa final'!$Y$43="Media",'Mapa final'!$AA$43="Catastrófico"),CONCATENATE("R9C",'Mapa final'!$O$43),"")</f>
        <v/>
      </c>
      <c r="AI34" s="56" t="str">
        <f>IF(AND('Mapa final'!$Y$44="Media",'Mapa final'!$AA$44="Catastrófico"),CONCATENATE("R9C",'Mapa final'!$O$44),"")</f>
        <v/>
      </c>
      <c r="AJ34" s="56" t="str">
        <f>IF(AND('Mapa final'!$Y$45="Media",'Mapa final'!$AA$45="Catastrófico"),CONCATENATE("R9C",'Mapa final'!$O$45),"")</f>
        <v/>
      </c>
      <c r="AK34" s="56" t="str">
        <f>IF(AND('Mapa final'!$Y$46="Media",'Mapa final'!$AA$46="Catastrófico"),CONCATENATE("R9C",'Mapa final'!$O$46),"")</f>
        <v/>
      </c>
      <c r="AL34" s="56" t="str">
        <f>IF(AND('Mapa final'!$Y$47="Media",'Mapa final'!$AA$47="Catastrófico"),CONCATENATE("R9C",'Mapa final'!$O$47),"")</f>
        <v/>
      </c>
      <c r="AM34" s="57" t="str">
        <f>IF(AND('Mapa final'!$Y$48="Media",'Mapa final'!$AA$48="Catastrófico"),CONCATENATE("R9C",'Mapa final'!$O$48),"")</f>
        <v/>
      </c>
      <c r="AN34" s="84"/>
      <c r="AO34" s="384"/>
      <c r="AP34" s="385"/>
      <c r="AQ34" s="385"/>
      <c r="AR34" s="385"/>
      <c r="AS34" s="385"/>
      <c r="AT34" s="3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302"/>
      <c r="C35" s="302"/>
      <c r="D35" s="303"/>
      <c r="E35" s="346"/>
      <c r="F35" s="347"/>
      <c r="G35" s="347"/>
      <c r="H35" s="347"/>
      <c r="I35" s="348"/>
      <c r="J35" s="68" t="str">
        <f>IF(AND('Mapa final'!$Y$49="Media",'Mapa final'!$AA$49="Leve"),CONCATENATE("R10C",'Mapa final'!$O$49),"")</f>
        <v/>
      </c>
      <c r="K35" s="69" t="str">
        <f>IF(AND('Mapa final'!$Y$50="Media",'Mapa final'!$AA$50="Leve"),CONCATENATE("R10C",'Mapa final'!$O$50),"")</f>
        <v/>
      </c>
      <c r="L35" s="69" t="str">
        <f>IF(AND('Mapa final'!$Y$51="Media",'Mapa final'!$AA$51="Leve"),CONCATENATE("R10C",'Mapa final'!$O$51),"")</f>
        <v/>
      </c>
      <c r="M35" s="69" t="str">
        <f>IF(AND('Mapa final'!$Y$52="Media",'Mapa final'!$AA$52="Leve"),CONCATENATE("R10C",'Mapa final'!$O$52),"")</f>
        <v/>
      </c>
      <c r="N35" s="69" t="str">
        <f>IF(AND('Mapa final'!$Y$53="Media",'Mapa final'!$AA$53="Leve"),CONCATENATE("R10C",'Mapa final'!$O$53),"")</f>
        <v/>
      </c>
      <c r="O35" s="70" t="str">
        <f>IF(AND('Mapa final'!$Y$54="Media",'Mapa final'!$AA$54="Leve"),CONCATENATE("R10C",'Mapa final'!$O$54),"")</f>
        <v/>
      </c>
      <c r="P35" s="68" t="str">
        <f>IF(AND('Mapa final'!$Y$49="Media",'Mapa final'!$AA$49="Menor"),CONCATENATE("R10C",'Mapa final'!$O$49),"")</f>
        <v/>
      </c>
      <c r="Q35" s="69" t="str">
        <f>IF(AND('Mapa final'!$Y$50="Media",'Mapa final'!$AA$50="Menor"),CONCATENATE("R10C",'Mapa final'!$O$50),"")</f>
        <v/>
      </c>
      <c r="R35" s="69" t="str">
        <f>IF(AND('Mapa final'!$Y$51="Media",'Mapa final'!$AA$51="Menor"),CONCATENATE("R10C",'Mapa final'!$O$51),"")</f>
        <v/>
      </c>
      <c r="S35" s="69" t="str">
        <f>IF(AND('Mapa final'!$Y$52="Media",'Mapa final'!$AA$52="Menor"),CONCATENATE("R10C",'Mapa final'!$O$52),"")</f>
        <v/>
      </c>
      <c r="T35" s="69" t="str">
        <f>IF(AND('Mapa final'!$Y$53="Media",'Mapa final'!$AA$53="Menor"),CONCATENATE("R10C",'Mapa final'!$O$53),"")</f>
        <v/>
      </c>
      <c r="U35" s="70" t="str">
        <f>IF(AND('Mapa final'!$Y$54="Media",'Mapa final'!$AA$54="Menor"),CONCATENATE("R10C",'Mapa final'!$O$54),"")</f>
        <v/>
      </c>
      <c r="V35" s="68" t="str">
        <f>IF(AND('Mapa final'!$Y$49="Media",'Mapa final'!$AA$49="Moderado"),CONCATENATE("R10C",'Mapa final'!$O$49),"")</f>
        <v/>
      </c>
      <c r="W35" s="69" t="str">
        <f>IF(AND('Mapa final'!$Y$50="Media",'Mapa final'!$AA$50="Moderado"),CONCATENATE("R10C",'Mapa final'!$O$50),"")</f>
        <v/>
      </c>
      <c r="X35" s="69" t="str">
        <f>IF(AND('Mapa final'!$Y$51="Media",'Mapa final'!$AA$51="Moderado"),CONCATENATE("R10C",'Mapa final'!$O$51),"")</f>
        <v/>
      </c>
      <c r="Y35" s="69" t="str">
        <f>IF(AND('Mapa final'!$Y$52="Media",'Mapa final'!$AA$52="Moderado"),CONCATENATE("R10C",'Mapa final'!$O$52),"")</f>
        <v/>
      </c>
      <c r="Z35" s="69" t="str">
        <f>IF(AND('Mapa final'!$Y$53="Media",'Mapa final'!$AA$53="Moderado"),CONCATENATE("R10C",'Mapa final'!$O$53),"")</f>
        <v/>
      </c>
      <c r="AA35" s="70" t="str">
        <f>IF(AND('Mapa final'!$Y$54="Media",'Mapa final'!$AA$54="Moderado"),CONCATENATE("R10C",'Mapa final'!$O$54),"")</f>
        <v/>
      </c>
      <c r="AB35" s="59" t="str">
        <f>IF(AND('Mapa final'!$Y$49="Media",'Mapa final'!$AA$49="Mayor"),CONCATENATE("R10C",'Mapa final'!$O$49),"")</f>
        <v/>
      </c>
      <c r="AC35" s="60" t="str">
        <f>IF(AND('Mapa final'!$Y$50="Media",'Mapa final'!$AA$50="Mayor"),CONCATENATE("R10C",'Mapa final'!$O$50),"")</f>
        <v/>
      </c>
      <c r="AD35" s="60" t="str">
        <f>IF(AND('Mapa final'!$Y$51="Media",'Mapa final'!$AA$51="Mayor"),CONCATENATE("R10C",'Mapa final'!$O$51),"")</f>
        <v/>
      </c>
      <c r="AE35" s="60" t="str">
        <f>IF(AND('Mapa final'!$Y$52="Media",'Mapa final'!$AA$52="Mayor"),CONCATENATE("R10C",'Mapa final'!$O$52),"")</f>
        <v/>
      </c>
      <c r="AF35" s="60" t="str">
        <f>IF(AND('Mapa final'!$Y$53="Media",'Mapa final'!$AA$53="Mayor"),CONCATENATE("R10C",'Mapa final'!$O$53),"")</f>
        <v/>
      </c>
      <c r="AG35" s="61" t="str">
        <f>IF(AND('Mapa final'!$Y$54="Media",'Mapa final'!$AA$54="Mayor"),CONCATENATE("R10C",'Mapa final'!$O$54),"")</f>
        <v/>
      </c>
      <c r="AH35" s="62" t="str">
        <f>IF(AND('Mapa final'!$Y$49="Media",'Mapa final'!$AA$49="Catastrófico"),CONCATENATE("R10C",'Mapa final'!$O$49),"")</f>
        <v/>
      </c>
      <c r="AI35" s="63" t="str">
        <f>IF(AND('Mapa final'!$Y$50="Media",'Mapa final'!$AA$50="Catastrófico"),CONCATENATE("R10C",'Mapa final'!$O$50),"")</f>
        <v/>
      </c>
      <c r="AJ35" s="63" t="str">
        <f>IF(AND('Mapa final'!$Y$51="Media",'Mapa final'!$AA$51="Catastrófico"),CONCATENATE("R10C",'Mapa final'!$O$51),"")</f>
        <v/>
      </c>
      <c r="AK35" s="63" t="str">
        <f>IF(AND('Mapa final'!$Y$52="Media",'Mapa final'!$AA$52="Catastrófico"),CONCATENATE("R10C",'Mapa final'!$O$52),"")</f>
        <v/>
      </c>
      <c r="AL35" s="63" t="str">
        <f>IF(AND('Mapa final'!$Y$53="Media",'Mapa final'!$AA$53="Catastrófico"),CONCATENATE("R10C",'Mapa final'!$O$53),"")</f>
        <v/>
      </c>
      <c r="AM35" s="64" t="str">
        <f>IF(AND('Mapa final'!$Y$54="Media",'Mapa final'!$AA$54="Catastrófico"),CONCATENATE("R10C",'Mapa final'!$O$54),"")</f>
        <v/>
      </c>
      <c r="AN35" s="84"/>
      <c r="AO35" s="387"/>
      <c r="AP35" s="388"/>
      <c r="AQ35" s="388"/>
      <c r="AR35" s="388"/>
      <c r="AS35" s="388"/>
      <c r="AT35" s="38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302"/>
      <c r="C36" s="302"/>
      <c r="D36" s="303"/>
      <c r="E36" s="340" t="s">
        <v>114</v>
      </c>
      <c r="F36" s="341"/>
      <c r="G36" s="341"/>
      <c r="H36" s="341"/>
      <c r="I36" s="341"/>
      <c r="J36" s="74" t="str">
        <f ca="1">IF(AND('Mapa final'!$Y$10="Baja",'Mapa final'!$AA$10="Leve"),CONCATENATE("R1C",'Mapa final'!$O$10),"")</f>
        <v>R1C1</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 ca="1">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 ca="1">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 ca="1">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 ca="1">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72" t="s">
        <v>82</v>
      </c>
      <c r="AP36" s="373"/>
      <c r="AQ36" s="373"/>
      <c r="AR36" s="373"/>
      <c r="AS36" s="373"/>
      <c r="AT36" s="3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302"/>
      <c r="C37" s="302"/>
      <c r="D37" s="303"/>
      <c r="E37" s="359"/>
      <c r="F37" s="360"/>
      <c r="G37" s="360"/>
      <c r="H37" s="360"/>
      <c r="I37" s="360"/>
      <c r="J37" s="77" t="str">
        <f>IF(AND('Mapa final'!$Y$11="Baja",'Mapa final'!$AA$11="Leve"),CONCATENATE("R2C",'Mapa final'!$O$11),"")</f>
        <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final'!$Y$11="Baja",'Mapa final'!$AA$11="Menor"),CONCATENATE("R2C",'Mapa final'!$O$11),"")</f>
        <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final'!$Y$11="Baja",'Mapa final'!$AA$11="Moderado"),CONCATENATE("R2C",'Mapa final'!$O$11),"")</f>
        <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375"/>
      <c r="AP37" s="376"/>
      <c r="AQ37" s="376"/>
      <c r="AR37" s="376"/>
      <c r="AS37" s="376"/>
      <c r="AT37" s="3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302"/>
      <c r="C38" s="302"/>
      <c r="D38" s="303"/>
      <c r="E38" s="343"/>
      <c r="F38" s="344"/>
      <c r="G38" s="344"/>
      <c r="H38" s="344"/>
      <c r="I38" s="360"/>
      <c r="J38" s="77" t="str">
        <f>IF(AND('Mapa final'!$Y$12="Baja",'Mapa final'!$AA$12="Leve"),CONCATENATE("R3C",'Mapa final'!$O$12),"")</f>
        <v/>
      </c>
      <c r="K38" s="78" t="e">
        <f>IF(AND('Mapa final'!#REF!="Baja",'Mapa final'!#REF!="Leve"),CONCATENATE("R3C",'Mapa final'!#REF!),"")</f>
        <v>#REF!</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str">
        <f>IF(AND('Mapa final'!$Y$12="Baja",'Mapa final'!$AA$12="Menor"),CONCATENATE("R3C",'Mapa final'!$O$12),"")</f>
        <v/>
      </c>
      <c r="Q38" s="69" t="e">
        <f>IF(AND('Mapa final'!#REF!="Baja",'Mapa final'!#REF!="Menor"),CONCATENATE("R3C",'Mapa final'!#REF!),"")</f>
        <v>#REF!</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str">
        <f>IF(AND('Mapa final'!$Y$12="Baja",'Mapa final'!$AA$12="Moderado"),CONCATENATE("R3C",'Mapa final'!$O$12),"")</f>
        <v>R3C1</v>
      </c>
      <c r="W38" s="69" t="e">
        <f>IF(AND('Mapa final'!#REF!="Baja",'Mapa final'!#REF!="Moderado"),CONCATENATE("R3C",'Mapa final'!#REF!),"")</f>
        <v>#REF!</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375"/>
      <c r="AP38" s="376"/>
      <c r="AQ38" s="376"/>
      <c r="AR38" s="376"/>
      <c r="AS38" s="376"/>
      <c r="AT38" s="377"/>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302"/>
      <c r="C39" s="302"/>
      <c r="D39" s="303"/>
      <c r="E39" s="343"/>
      <c r="F39" s="344"/>
      <c r="G39" s="344"/>
      <c r="H39" s="344"/>
      <c r="I39" s="360"/>
      <c r="J39" s="77" t="str">
        <f>IF(AND('Mapa final'!$Y$13="Baja",'Mapa final'!$AA$13="Leve"),CONCATENATE("R4C",'Mapa final'!$O$13),"")</f>
        <v/>
      </c>
      <c r="K39" s="78" t="str">
        <f>IF(AND('Mapa final'!$Y$14="Baja",'Mapa final'!$AA$14="Leve"),CONCATENATE("R4C",'Mapa final'!$O$14),"")</f>
        <v/>
      </c>
      <c r="L39" s="78" t="str">
        <f>IF(AND('Mapa final'!$Y$15="Baja",'Mapa final'!$AA$15="Leve"),CONCATENATE("R4C",'Mapa final'!$O$15),"")</f>
        <v/>
      </c>
      <c r="M39" s="78" t="str">
        <f>IF(AND('Mapa final'!$Y$16="Baja",'Mapa final'!$AA$16="Leve"),CONCATENATE("R4C",'Mapa final'!$O$16),"")</f>
        <v/>
      </c>
      <c r="N39" s="78" t="str">
        <f>IF(AND('Mapa final'!$Y$17="Baja",'Mapa final'!$AA$17="Leve"),CONCATENATE("R4C",'Mapa final'!$O$17),"")</f>
        <v/>
      </c>
      <c r="O39" s="79" t="str">
        <f>IF(AND('Mapa final'!$Y$18="Baja",'Mapa final'!$AA$18="Leve"),CONCATENATE("R4C",'Mapa final'!$O$18),"")</f>
        <v/>
      </c>
      <c r="P39" s="68" t="str">
        <f>IF(AND('Mapa final'!$Y$13="Baja",'Mapa final'!$AA$13="Menor"),CONCATENATE("R4C",'Mapa final'!$O$13),"")</f>
        <v/>
      </c>
      <c r="Q39" s="69" t="str">
        <f>IF(AND('Mapa final'!$Y$14="Baja",'Mapa final'!$AA$14="Menor"),CONCATENATE("R4C",'Mapa final'!$O$14),"")</f>
        <v/>
      </c>
      <c r="R39" s="69" t="str">
        <f>IF(AND('Mapa final'!$Y$15="Baja",'Mapa final'!$AA$15="Menor"),CONCATENATE("R4C",'Mapa final'!$O$15),"")</f>
        <v/>
      </c>
      <c r="S39" s="69" t="str">
        <f>IF(AND('Mapa final'!$Y$16="Baja",'Mapa final'!$AA$16="Menor"),CONCATENATE("R4C",'Mapa final'!$O$16),"")</f>
        <v/>
      </c>
      <c r="T39" s="69" t="str">
        <f>IF(AND('Mapa final'!$Y$17="Baja",'Mapa final'!$AA$17="Menor"),CONCATENATE("R4C",'Mapa final'!$O$17),"")</f>
        <v/>
      </c>
      <c r="U39" s="70" t="str">
        <f>IF(AND('Mapa final'!$Y$18="Baja",'Mapa final'!$AA$18="Menor"),CONCATENATE("R4C",'Mapa final'!$O$18),"")</f>
        <v/>
      </c>
      <c r="V39" s="68" t="str">
        <f>IF(AND('Mapa final'!$Y$13="Baja",'Mapa final'!$AA$13="Moderado"),CONCATENATE("R4C",'Mapa final'!$O$13),"")</f>
        <v/>
      </c>
      <c r="W39" s="69" t="str">
        <f>IF(AND('Mapa final'!$Y$14="Baja",'Mapa final'!$AA$14="Moderado"),CONCATENATE("R4C",'Mapa final'!$O$14),"")</f>
        <v/>
      </c>
      <c r="X39" s="69" t="str">
        <f>IF(AND('Mapa final'!$Y$15="Baja",'Mapa final'!$AA$15="Moderado"),CONCATENATE("R4C",'Mapa final'!$O$15),"")</f>
        <v/>
      </c>
      <c r="Y39" s="69" t="str">
        <f>IF(AND('Mapa final'!$Y$16="Baja",'Mapa final'!$AA$16="Moderado"),CONCATENATE("R4C",'Mapa final'!$O$16),"")</f>
        <v/>
      </c>
      <c r="Z39" s="69" t="str">
        <f>IF(AND('Mapa final'!$Y$17="Baja",'Mapa final'!$AA$17="Moderado"),CONCATENATE("R4C",'Mapa final'!$O$17),"")</f>
        <v/>
      </c>
      <c r="AA39" s="70" t="str">
        <f>IF(AND('Mapa final'!$Y$18="Baja",'Mapa final'!$AA$18="Moderado"),CONCATENATE("R4C",'Mapa final'!$O$18),"")</f>
        <v/>
      </c>
      <c r="AB39" s="52" t="str">
        <f>IF(AND('Mapa final'!$Y$13="Baja",'Mapa final'!$AA$13="Mayor"),CONCATENATE("R4C",'Mapa final'!$O$13),"")</f>
        <v/>
      </c>
      <c r="AC39" s="53" t="str">
        <f>IF(AND('Mapa final'!$Y$14="Baja",'Mapa final'!$AA$14="Mayor"),CONCATENATE("R4C",'Mapa final'!$O$14),"")</f>
        <v/>
      </c>
      <c r="AD39" s="53" t="str">
        <f>IF(AND('Mapa final'!$Y$15="Baja",'Mapa final'!$AA$15="Mayor"),CONCATENATE("R4C",'Mapa final'!$O$15),"")</f>
        <v/>
      </c>
      <c r="AE39" s="53" t="str">
        <f>IF(AND('Mapa final'!$Y$16="Baja",'Mapa final'!$AA$16="Mayor"),CONCATENATE("R4C",'Mapa final'!$O$16),"")</f>
        <v/>
      </c>
      <c r="AF39" s="53" t="str">
        <f>IF(AND('Mapa final'!$Y$17="Baja",'Mapa final'!$AA$17="Mayor"),CONCATENATE("R4C",'Mapa final'!$O$17),"")</f>
        <v/>
      </c>
      <c r="AG39" s="54" t="str">
        <f>IF(AND('Mapa final'!$Y$18="Baja",'Mapa final'!$AA$18="Mayor"),CONCATENATE("R4C",'Mapa final'!$O$18),"")</f>
        <v/>
      </c>
      <c r="AH39" s="55" t="str">
        <f>IF(AND('Mapa final'!$Y$13="Baja",'Mapa final'!$AA$13="Catastrófico"),CONCATENATE("R4C",'Mapa final'!$O$13),"")</f>
        <v/>
      </c>
      <c r="AI39" s="56" t="str">
        <f>IF(AND('Mapa final'!$Y$14="Baja",'Mapa final'!$AA$14="Catastrófico"),CONCATENATE("R4C",'Mapa final'!$O$14),"")</f>
        <v/>
      </c>
      <c r="AJ39" s="56" t="str">
        <f>IF(AND('Mapa final'!$Y$15="Baja",'Mapa final'!$AA$15="Catastrófico"),CONCATENATE("R4C",'Mapa final'!$O$15),"")</f>
        <v/>
      </c>
      <c r="AK39" s="56" t="str">
        <f>IF(AND('Mapa final'!$Y$16="Baja",'Mapa final'!$AA$16="Catastrófico"),CONCATENATE("R4C",'Mapa final'!$O$16),"")</f>
        <v/>
      </c>
      <c r="AL39" s="56" t="str">
        <f>IF(AND('Mapa final'!$Y$17="Baja",'Mapa final'!$AA$17="Catastrófico"),CONCATENATE("R4C",'Mapa final'!$O$17),"")</f>
        <v/>
      </c>
      <c r="AM39" s="57" t="str">
        <f>IF(AND('Mapa final'!$Y$18="Baja",'Mapa final'!$AA$18="Catastrófico"),CONCATENATE("R4C",'Mapa final'!$O$18),"")</f>
        <v/>
      </c>
      <c r="AN39" s="84"/>
      <c r="AO39" s="375"/>
      <c r="AP39" s="376"/>
      <c r="AQ39" s="376"/>
      <c r="AR39" s="376"/>
      <c r="AS39" s="376"/>
      <c r="AT39" s="377"/>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302"/>
      <c r="C40" s="302"/>
      <c r="D40" s="303"/>
      <c r="E40" s="343"/>
      <c r="F40" s="344"/>
      <c r="G40" s="344"/>
      <c r="H40" s="344"/>
      <c r="I40" s="360"/>
      <c r="J40" s="77" t="str">
        <f>IF(AND('Mapa final'!$Y$19="Baja",'Mapa final'!$AA$19="Leve"),CONCATENATE("R5C",'Mapa final'!$O$19),"")</f>
        <v/>
      </c>
      <c r="K40" s="78" t="str">
        <f>IF(AND('Mapa final'!$Y$20="Baja",'Mapa final'!$AA$20="Leve"),CONCATENATE("R5C",'Mapa final'!$O$20),"")</f>
        <v/>
      </c>
      <c r="L40" s="78" t="str">
        <f>IF(AND('Mapa final'!$Y$21="Baja",'Mapa final'!$AA$21="Leve"),CONCATENATE("R5C",'Mapa final'!$O$21),"")</f>
        <v/>
      </c>
      <c r="M40" s="78" t="str">
        <f>IF(AND('Mapa final'!$Y$22="Baja",'Mapa final'!$AA$22="Leve"),CONCATENATE("R5C",'Mapa final'!$O$22),"")</f>
        <v/>
      </c>
      <c r="N40" s="78" t="str">
        <f>IF(AND('Mapa final'!$Y$23="Baja",'Mapa final'!$AA$23="Leve"),CONCATENATE("R5C",'Mapa final'!$O$23),"")</f>
        <v/>
      </c>
      <c r="O40" s="79" t="str">
        <f>IF(AND('Mapa final'!$Y$24="Baja",'Mapa final'!$AA$24="Leve"),CONCATENATE("R5C",'Mapa final'!$O$24),"")</f>
        <v/>
      </c>
      <c r="P40" s="68" t="str">
        <f>IF(AND('Mapa final'!$Y$19="Baja",'Mapa final'!$AA$19="Menor"),CONCATENATE("R5C",'Mapa final'!$O$19),"")</f>
        <v/>
      </c>
      <c r="Q40" s="69" t="str">
        <f>IF(AND('Mapa final'!$Y$20="Baja",'Mapa final'!$AA$20="Menor"),CONCATENATE("R5C",'Mapa final'!$O$20),"")</f>
        <v/>
      </c>
      <c r="R40" s="69" t="str">
        <f>IF(AND('Mapa final'!$Y$21="Baja",'Mapa final'!$AA$21="Menor"),CONCATENATE("R5C",'Mapa final'!$O$21),"")</f>
        <v/>
      </c>
      <c r="S40" s="69" t="str">
        <f>IF(AND('Mapa final'!$Y$22="Baja",'Mapa final'!$AA$22="Menor"),CONCATENATE("R5C",'Mapa final'!$O$22),"")</f>
        <v/>
      </c>
      <c r="T40" s="69" t="str">
        <f>IF(AND('Mapa final'!$Y$23="Baja",'Mapa final'!$AA$23="Menor"),CONCATENATE("R5C",'Mapa final'!$O$23),"")</f>
        <v/>
      </c>
      <c r="U40" s="70" t="str">
        <f>IF(AND('Mapa final'!$Y$24="Baja",'Mapa final'!$AA$24="Menor"),CONCATENATE("R5C",'Mapa final'!$O$24),"")</f>
        <v/>
      </c>
      <c r="V40" s="68" t="str">
        <f>IF(AND('Mapa final'!$Y$19="Baja",'Mapa final'!$AA$19="Moderado"),CONCATENATE("R5C",'Mapa final'!$O$19),"")</f>
        <v/>
      </c>
      <c r="W40" s="69" t="str">
        <f>IF(AND('Mapa final'!$Y$20="Baja",'Mapa final'!$AA$20="Moderado"),CONCATENATE("R5C",'Mapa final'!$O$20),"")</f>
        <v/>
      </c>
      <c r="X40" s="69" t="str">
        <f>IF(AND('Mapa final'!$Y$21="Baja",'Mapa final'!$AA$21="Moderado"),CONCATENATE("R5C",'Mapa final'!$O$21),"")</f>
        <v/>
      </c>
      <c r="Y40" s="69" t="str">
        <f>IF(AND('Mapa final'!$Y$22="Baja",'Mapa final'!$AA$22="Moderado"),CONCATENATE("R5C",'Mapa final'!$O$22),"")</f>
        <v/>
      </c>
      <c r="Z40" s="69" t="str">
        <f>IF(AND('Mapa final'!$Y$23="Baja",'Mapa final'!$AA$23="Moderado"),CONCATENATE("R5C",'Mapa final'!$O$23),"")</f>
        <v/>
      </c>
      <c r="AA40" s="70" t="str">
        <f>IF(AND('Mapa final'!$Y$24="Baja",'Mapa final'!$AA$24="Moderado"),CONCATENATE("R5C",'Mapa final'!$O$24),"")</f>
        <v/>
      </c>
      <c r="AB40" s="52" t="str">
        <f>IF(AND('Mapa final'!$Y$19="Baja",'Mapa final'!$AA$19="Mayor"),CONCATENATE("R5C",'Mapa final'!$O$19),"")</f>
        <v/>
      </c>
      <c r="AC40" s="53" t="str">
        <f>IF(AND('Mapa final'!$Y$20="Baja",'Mapa final'!$AA$20="Mayor"),CONCATENATE("R5C",'Mapa final'!$O$20),"")</f>
        <v/>
      </c>
      <c r="AD40" s="58" t="str">
        <f>IF(AND('Mapa final'!$Y$21="Baja",'Mapa final'!$AA$21="Mayor"),CONCATENATE("R5C",'Mapa final'!$O$21),"")</f>
        <v/>
      </c>
      <c r="AE40" s="58" t="str">
        <f>IF(AND('Mapa final'!$Y$22="Baja",'Mapa final'!$AA$22="Mayor"),CONCATENATE("R5C",'Mapa final'!$O$22),"")</f>
        <v/>
      </c>
      <c r="AF40" s="58" t="str">
        <f>IF(AND('Mapa final'!$Y$23="Baja",'Mapa final'!$AA$23="Mayor"),CONCATENATE("R5C",'Mapa final'!$O$23),"")</f>
        <v/>
      </c>
      <c r="AG40" s="54" t="str">
        <f>IF(AND('Mapa final'!$Y$24="Baja",'Mapa final'!$AA$24="Mayor"),CONCATENATE("R5C",'Mapa final'!$O$24),"")</f>
        <v/>
      </c>
      <c r="AH40" s="55" t="str">
        <f>IF(AND('Mapa final'!$Y$19="Baja",'Mapa final'!$AA$19="Catastrófico"),CONCATENATE("R5C",'Mapa final'!$O$19),"")</f>
        <v/>
      </c>
      <c r="AI40" s="56" t="str">
        <f>IF(AND('Mapa final'!$Y$20="Baja",'Mapa final'!$AA$20="Catastrófico"),CONCATENATE("R5C",'Mapa final'!$O$20),"")</f>
        <v/>
      </c>
      <c r="AJ40" s="56" t="str">
        <f>IF(AND('Mapa final'!$Y$21="Baja",'Mapa final'!$AA$21="Catastrófico"),CONCATENATE("R5C",'Mapa final'!$O$21),"")</f>
        <v/>
      </c>
      <c r="AK40" s="56" t="str">
        <f>IF(AND('Mapa final'!$Y$22="Baja",'Mapa final'!$AA$22="Catastrófico"),CONCATENATE("R5C",'Mapa final'!$O$22),"")</f>
        <v/>
      </c>
      <c r="AL40" s="56" t="str">
        <f>IF(AND('Mapa final'!$Y$23="Baja",'Mapa final'!$AA$23="Catastrófico"),CONCATENATE("R5C",'Mapa final'!$O$23),"")</f>
        <v/>
      </c>
      <c r="AM40" s="57" t="str">
        <f>IF(AND('Mapa final'!$Y$24="Baja",'Mapa final'!$AA$24="Catastrófico"),CONCATENATE("R5C",'Mapa final'!$O$24),"")</f>
        <v/>
      </c>
      <c r="AN40" s="84"/>
      <c r="AO40" s="375"/>
      <c r="AP40" s="376"/>
      <c r="AQ40" s="376"/>
      <c r="AR40" s="376"/>
      <c r="AS40" s="376"/>
      <c r="AT40" s="377"/>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302"/>
      <c r="C41" s="302"/>
      <c r="D41" s="303"/>
      <c r="E41" s="343"/>
      <c r="F41" s="344"/>
      <c r="G41" s="344"/>
      <c r="H41" s="344"/>
      <c r="I41" s="360"/>
      <c r="J41" s="77" t="str">
        <f>IF(AND('Mapa final'!$Y$25="Baja",'Mapa final'!$AA$25="Leve"),CONCATENATE("R6C",'Mapa final'!$O$25),"")</f>
        <v/>
      </c>
      <c r="K41" s="78" t="str">
        <f>IF(AND('Mapa final'!$Y$26="Baja",'Mapa final'!$AA$26="Leve"),CONCATENATE("R6C",'Mapa final'!$O$26),"")</f>
        <v/>
      </c>
      <c r="L41" s="78" t="str">
        <f>IF(AND('Mapa final'!$Y$27="Baja",'Mapa final'!$AA$27="Leve"),CONCATENATE("R6C",'Mapa final'!$O$27),"")</f>
        <v/>
      </c>
      <c r="M41" s="78" t="str">
        <f>IF(AND('Mapa final'!$Y$28="Baja",'Mapa final'!$AA$28="Leve"),CONCATENATE("R6C",'Mapa final'!$O$28),"")</f>
        <v/>
      </c>
      <c r="N41" s="78" t="str">
        <f>IF(AND('Mapa final'!$Y$29="Baja",'Mapa final'!$AA$29="Leve"),CONCATENATE("R6C",'Mapa final'!$O$29),"")</f>
        <v/>
      </c>
      <c r="O41" s="79" t="str">
        <f>IF(AND('Mapa final'!$Y$30="Baja",'Mapa final'!$AA$30="Leve"),CONCATENATE("R6C",'Mapa final'!$O$30),"")</f>
        <v/>
      </c>
      <c r="P41" s="68" t="str">
        <f>IF(AND('Mapa final'!$Y$25="Baja",'Mapa final'!$AA$25="Menor"),CONCATENATE("R6C",'Mapa final'!$O$25),"")</f>
        <v/>
      </c>
      <c r="Q41" s="69" t="str">
        <f>IF(AND('Mapa final'!$Y$26="Baja",'Mapa final'!$AA$26="Menor"),CONCATENATE("R6C",'Mapa final'!$O$26),"")</f>
        <v/>
      </c>
      <c r="R41" s="69" t="str">
        <f>IF(AND('Mapa final'!$Y$27="Baja",'Mapa final'!$AA$27="Menor"),CONCATENATE("R6C",'Mapa final'!$O$27),"")</f>
        <v/>
      </c>
      <c r="S41" s="69" t="str">
        <f>IF(AND('Mapa final'!$Y$28="Baja",'Mapa final'!$AA$28="Menor"),CONCATENATE("R6C",'Mapa final'!$O$28),"")</f>
        <v/>
      </c>
      <c r="T41" s="69" t="str">
        <f>IF(AND('Mapa final'!$Y$29="Baja",'Mapa final'!$AA$29="Menor"),CONCATENATE("R6C",'Mapa final'!$O$29),"")</f>
        <v/>
      </c>
      <c r="U41" s="70" t="str">
        <f>IF(AND('Mapa final'!$Y$30="Baja",'Mapa final'!$AA$30="Menor"),CONCATENATE("R6C",'Mapa final'!$O$30),"")</f>
        <v/>
      </c>
      <c r="V41" s="68" t="str">
        <f>IF(AND('Mapa final'!$Y$25="Baja",'Mapa final'!$AA$25="Moderado"),CONCATENATE("R6C",'Mapa final'!$O$25),"")</f>
        <v/>
      </c>
      <c r="W41" s="69" t="str">
        <f>IF(AND('Mapa final'!$Y$26="Baja",'Mapa final'!$AA$26="Moderado"),CONCATENATE("R6C",'Mapa final'!$O$26),"")</f>
        <v/>
      </c>
      <c r="X41" s="69" t="str">
        <f>IF(AND('Mapa final'!$Y$27="Baja",'Mapa final'!$AA$27="Moderado"),CONCATENATE("R6C",'Mapa final'!$O$27),"")</f>
        <v/>
      </c>
      <c r="Y41" s="69" t="str">
        <f>IF(AND('Mapa final'!$Y$28="Baja",'Mapa final'!$AA$28="Moderado"),CONCATENATE("R6C",'Mapa final'!$O$28),"")</f>
        <v/>
      </c>
      <c r="Z41" s="69" t="str">
        <f>IF(AND('Mapa final'!$Y$29="Baja",'Mapa final'!$AA$29="Moderado"),CONCATENATE("R6C",'Mapa final'!$O$29),"")</f>
        <v/>
      </c>
      <c r="AA41" s="70" t="str">
        <f>IF(AND('Mapa final'!$Y$30="Baja",'Mapa final'!$AA$30="Moderado"),CONCATENATE("R6C",'Mapa final'!$O$30),"")</f>
        <v/>
      </c>
      <c r="AB41" s="52" t="str">
        <f>IF(AND('Mapa final'!$Y$25="Baja",'Mapa final'!$AA$25="Mayor"),CONCATENATE("R6C",'Mapa final'!$O$25),"")</f>
        <v/>
      </c>
      <c r="AC41" s="53" t="str">
        <f>IF(AND('Mapa final'!$Y$26="Baja",'Mapa final'!$AA$26="Mayor"),CONCATENATE("R6C",'Mapa final'!$O$26),"")</f>
        <v/>
      </c>
      <c r="AD41" s="58" t="str">
        <f>IF(AND('Mapa final'!$Y$27="Baja",'Mapa final'!$AA$27="Mayor"),CONCATENATE("R6C",'Mapa final'!$O$27),"")</f>
        <v/>
      </c>
      <c r="AE41" s="58" t="str">
        <f>IF(AND('Mapa final'!$Y$28="Baja",'Mapa final'!$AA$28="Mayor"),CONCATENATE("R6C",'Mapa final'!$O$28),"")</f>
        <v/>
      </c>
      <c r="AF41" s="58" t="str">
        <f>IF(AND('Mapa final'!$Y$29="Baja",'Mapa final'!$AA$29="Mayor"),CONCATENATE("R6C",'Mapa final'!$O$29),"")</f>
        <v/>
      </c>
      <c r="AG41" s="54" t="str">
        <f>IF(AND('Mapa final'!$Y$30="Baja",'Mapa final'!$AA$30="Mayor"),CONCATENATE("R6C",'Mapa final'!$O$30),"")</f>
        <v/>
      </c>
      <c r="AH41" s="55" t="str">
        <f>IF(AND('Mapa final'!$Y$25="Baja",'Mapa final'!$AA$25="Catastrófico"),CONCATENATE("R6C",'Mapa final'!$O$25),"")</f>
        <v/>
      </c>
      <c r="AI41" s="56" t="str">
        <f>IF(AND('Mapa final'!$Y$26="Baja",'Mapa final'!$AA$26="Catastrófico"),CONCATENATE("R6C",'Mapa final'!$O$26),"")</f>
        <v/>
      </c>
      <c r="AJ41" s="56" t="str">
        <f>IF(AND('Mapa final'!$Y$27="Baja",'Mapa final'!$AA$27="Catastrófico"),CONCATENATE("R6C",'Mapa final'!$O$27),"")</f>
        <v/>
      </c>
      <c r="AK41" s="56" t="str">
        <f>IF(AND('Mapa final'!$Y$28="Baja",'Mapa final'!$AA$28="Catastrófico"),CONCATENATE("R6C",'Mapa final'!$O$28),"")</f>
        <v/>
      </c>
      <c r="AL41" s="56" t="str">
        <f>IF(AND('Mapa final'!$Y$29="Baja",'Mapa final'!$AA$29="Catastrófico"),CONCATENATE("R6C",'Mapa final'!$O$29),"")</f>
        <v/>
      </c>
      <c r="AM41" s="57" t="str">
        <f>IF(AND('Mapa final'!$Y$30="Baja",'Mapa final'!$AA$30="Catastrófico"),CONCATENATE("R6C",'Mapa final'!$O$30),"")</f>
        <v/>
      </c>
      <c r="AN41" s="84"/>
      <c r="AO41" s="375"/>
      <c r="AP41" s="376"/>
      <c r="AQ41" s="376"/>
      <c r="AR41" s="376"/>
      <c r="AS41" s="376"/>
      <c r="AT41" s="377"/>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302"/>
      <c r="C42" s="302"/>
      <c r="D42" s="303"/>
      <c r="E42" s="343"/>
      <c r="F42" s="344"/>
      <c r="G42" s="344"/>
      <c r="H42" s="344"/>
      <c r="I42" s="360"/>
      <c r="J42" s="77" t="str">
        <f>IF(AND('Mapa final'!$Y$31="Baja",'Mapa final'!$AA$31="Leve"),CONCATENATE("R7C",'Mapa final'!$O$31),"")</f>
        <v/>
      </c>
      <c r="K42" s="78" t="str">
        <f>IF(AND('Mapa final'!$Y$32="Baja",'Mapa final'!$AA$32="Leve"),CONCATENATE("R7C",'Mapa final'!$O$32),"")</f>
        <v/>
      </c>
      <c r="L42" s="78" t="str">
        <f>IF(AND('Mapa final'!$Y$33="Baja",'Mapa final'!$AA$33="Leve"),CONCATENATE("R7C",'Mapa final'!$O$33),"")</f>
        <v/>
      </c>
      <c r="M42" s="78" t="str">
        <f>IF(AND('Mapa final'!$Y$34="Baja",'Mapa final'!$AA$34="Leve"),CONCATENATE("R7C",'Mapa final'!$O$34),"")</f>
        <v/>
      </c>
      <c r="N42" s="78" t="str">
        <f>IF(AND('Mapa final'!$Y$35="Baja",'Mapa final'!$AA$35="Leve"),CONCATENATE("R7C",'Mapa final'!$O$35),"")</f>
        <v/>
      </c>
      <c r="O42" s="79" t="str">
        <f>IF(AND('Mapa final'!$Y$36="Baja",'Mapa final'!$AA$36="Leve"),CONCATENATE("R7C",'Mapa final'!$O$36),"")</f>
        <v/>
      </c>
      <c r="P42" s="68" t="str">
        <f>IF(AND('Mapa final'!$Y$31="Baja",'Mapa final'!$AA$31="Menor"),CONCATENATE("R7C",'Mapa final'!$O$31),"")</f>
        <v/>
      </c>
      <c r="Q42" s="69" t="str">
        <f>IF(AND('Mapa final'!$Y$32="Baja",'Mapa final'!$AA$32="Menor"),CONCATENATE("R7C",'Mapa final'!$O$32),"")</f>
        <v/>
      </c>
      <c r="R42" s="69" t="str">
        <f>IF(AND('Mapa final'!$Y$33="Baja",'Mapa final'!$AA$33="Menor"),CONCATENATE("R7C",'Mapa final'!$O$33),"")</f>
        <v/>
      </c>
      <c r="S42" s="69" t="str">
        <f>IF(AND('Mapa final'!$Y$34="Baja",'Mapa final'!$AA$34="Menor"),CONCATENATE("R7C",'Mapa final'!$O$34),"")</f>
        <v/>
      </c>
      <c r="T42" s="69" t="str">
        <f>IF(AND('Mapa final'!$Y$35="Baja",'Mapa final'!$AA$35="Menor"),CONCATENATE("R7C",'Mapa final'!$O$35),"")</f>
        <v/>
      </c>
      <c r="U42" s="70" t="str">
        <f>IF(AND('Mapa final'!$Y$36="Baja",'Mapa final'!$AA$36="Menor"),CONCATENATE("R7C",'Mapa final'!$O$36),"")</f>
        <v/>
      </c>
      <c r="V42" s="68" t="str">
        <f>IF(AND('Mapa final'!$Y$31="Baja",'Mapa final'!$AA$31="Moderado"),CONCATENATE("R7C",'Mapa final'!$O$31),"")</f>
        <v/>
      </c>
      <c r="W42" s="69" t="str">
        <f>IF(AND('Mapa final'!$Y$32="Baja",'Mapa final'!$AA$32="Moderado"),CONCATENATE("R7C",'Mapa final'!$O$32),"")</f>
        <v/>
      </c>
      <c r="X42" s="69" t="str">
        <f>IF(AND('Mapa final'!$Y$33="Baja",'Mapa final'!$AA$33="Moderado"),CONCATENATE("R7C",'Mapa final'!$O$33),"")</f>
        <v/>
      </c>
      <c r="Y42" s="69" t="str">
        <f>IF(AND('Mapa final'!$Y$34="Baja",'Mapa final'!$AA$34="Moderado"),CONCATENATE("R7C",'Mapa final'!$O$34),"")</f>
        <v/>
      </c>
      <c r="Z42" s="69" t="str">
        <f>IF(AND('Mapa final'!$Y$35="Baja",'Mapa final'!$AA$35="Moderado"),CONCATENATE("R7C",'Mapa final'!$O$35),"")</f>
        <v/>
      </c>
      <c r="AA42" s="70" t="str">
        <f>IF(AND('Mapa final'!$Y$36="Baja",'Mapa final'!$AA$36="Moderado"),CONCATENATE("R7C",'Mapa final'!$O$36),"")</f>
        <v/>
      </c>
      <c r="AB42" s="52" t="str">
        <f>IF(AND('Mapa final'!$Y$31="Baja",'Mapa final'!$AA$31="Mayor"),CONCATENATE("R7C",'Mapa final'!$O$31),"")</f>
        <v/>
      </c>
      <c r="AC42" s="53" t="str">
        <f>IF(AND('Mapa final'!$Y$32="Baja",'Mapa final'!$AA$32="Mayor"),CONCATENATE("R7C",'Mapa final'!$O$32),"")</f>
        <v/>
      </c>
      <c r="AD42" s="58" t="str">
        <f>IF(AND('Mapa final'!$Y$33="Baja",'Mapa final'!$AA$33="Mayor"),CONCATENATE("R7C",'Mapa final'!$O$33),"")</f>
        <v/>
      </c>
      <c r="AE42" s="58" t="str">
        <f>IF(AND('Mapa final'!$Y$34="Baja",'Mapa final'!$AA$34="Mayor"),CONCATENATE("R7C",'Mapa final'!$O$34),"")</f>
        <v/>
      </c>
      <c r="AF42" s="58" t="str">
        <f>IF(AND('Mapa final'!$Y$35="Baja",'Mapa final'!$AA$35="Mayor"),CONCATENATE("R7C",'Mapa final'!$O$35),"")</f>
        <v/>
      </c>
      <c r="AG42" s="54" t="str">
        <f>IF(AND('Mapa final'!$Y$36="Baja",'Mapa final'!$AA$36="Mayor"),CONCATENATE("R7C",'Mapa final'!$O$36),"")</f>
        <v/>
      </c>
      <c r="AH42" s="55" t="str">
        <f>IF(AND('Mapa final'!$Y$31="Baja",'Mapa final'!$AA$31="Catastrófico"),CONCATENATE("R7C",'Mapa final'!$O$31),"")</f>
        <v/>
      </c>
      <c r="AI42" s="56" t="str">
        <f>IF(AND('Mapa final'!$Y$32="Baja",'Mapa final'!$AA$32="Catastrófico"),CONCATENATE("R7C",'Mapa final'!$O$32),"")</f>
        <v/>
      </c>
      <c r="AJ42" s="56" t="str">
        <f>IF(AND('Mapa final'!$Y$33="Baja",'Mapa final'!$AA$33="Catastrófico"),CONCATENATE("R7C",'Mapa final'!$O$33),"")</f>
        <v/>
      </c>
      <c r="AK42" s="56" t="str">
        <f>IF(AND('Mapa final'!$Y$34="Baja",'Mapa final'!$AA$34="Catastrófico"),CONCATENATE("R7C",'Mapa final'!$O$34),"")</f>
        <v/>
      </c>
      <c r="AL42" s="56" t="str">
        <f>IF(AND('Mapa final'!$Y$35="Baja",'Mapa final'!$AA$35="Catastrófico"),CONCATENATE("R7C",'Mapa final'!$O$35),"")</f>
        <v/>
      </c>
      <c r="AM42" s="57" t="str">
        <f>IF(AND('Mapa final'!$Y$36="Baja",'Mapa final'!$AA$36="Catastrófico"),CONCATENATE("R7C",'Mapa final'!$O$36),"")</f>
        <v/>
      </c>
      <c r="AN42" s="84"/>
      <c r="AO42" s="375"/>
      <c r="AP42" s="376"/>
      <c r="AQ42" s="376"/>
      <c r="AR42" s="376"/>
      <c r="AS42" s="376"/>
      <c r="AT42" s="377"/>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302"/>
      <c r="C43" s="302"/>
      <c r="D43" s="303"/>
      <c r="E43" s="343"/>
      <c r="F43" s="344"/>
      <c r="G43" s="344"/>
      <c r="H43" s="344"/>
      <c r="I43" s="360"/>
      <c r="J43" s="77" t="str">
        <f>IF(AND('Mapa final'!$Y$37="Baja",'Mapa final'!$AA$37="Leve"),CONCATENATE("R8C",'Mapa final'!$O$37),"")</f>
        <v/>
      </c>
      <c r="K43" s="78" t="str">
        <f>IF(AND('Mapa final'!$Y$38="Baja",'Mapa final'!$AA$38="Leve"),CONCATENATE("R8C",'Mapa final'!$O$38),"")</f>
        <v/>
      </c>
      <c r="L43" s="78" t="str">
        <f>IF(AND('Mapa final'!$Y$39="Baja",'Mapa final'!$AA$39="Leve"),CONCATENATE("R8C",'Mapa final'!$O$39),"")</f>
        <v/>
      </c>
      <c r="M43" s="78" t="str">
        <f>IF(AND('Mapa final'!$Y$40="Baja",'Mapa final'!$AA$40="Leve"),CONCATENATE("R8C",'Mapa final'!$O$40),"")</f>
        <v/>
      </c>
      <c r="N43" s="78" t="str">
        <f>IF(AND('Mapa final'!$Y$41="Baja",'Mapa final'!$AA$41="Leve"),CONCATENATE("R8C",'Mapa final'!$O$41),"")</f>
        <v/>
      </c>
      <c r="O43" s="79" t="str">
        <f>IF(AND('Mapa final'!$Y$42="Baja",'Mapa final'!$AA$42="Leve"),CONCATENATE("R8C",'Mapa final'!$O$42),"")</f>
        <v/>
      </c>
      <c r="P43" s="68" t="str">
        <f>IF(AND('Mapa final'!$Y$37="Baja",'Mapa final'!$AA$37="Menor"),CONCATENATE("R8C",'Mapa final'!$O$37),"")</f>
        <v/>
      </c>
      <c r="Q43" s="69" t="str">
        <f>IF(AND('Mapa final'!$Y$38="Baja",'Mapa final'!$AA$38="Menor"),CONCATENATE("R8C",'Mapa final'!$O$38),"")</f>
        <v/>
      </c>
      <c r="R43" s="69" t="str">
        <f>IF(AND('Mapa final'!$Y$39="Baja",'Mapa final'!$AA$39="Menor"),CONCATENATE("R8C",'Mapa final'!$O$39),"")</f>
        <v/>
      </c>
      <c r="S43" s="69" t="str">
        <f>IF(AND('Mapa final'!$Y$40="Baja",'Mapa final'!$AA$40="Menor"),CONCATENATE("R8C",'Mapa final'!$O$40),"")</f>
        <v/>
      </c>
      <c r="T43" s="69" t="str">
        <f>IF(AND('Mapa final'!$Y$41="Baja",'Mapa final'!$AA$41="Menor"),CONCATENATE("R8C",'Mapa final'!$O$41),"")</f>
        <v/>
      </c>
      <c r="U43" s="70" t="str">
        <f>IF(AND('Mapa final'!$Y$42="Baja",'Mapa final'!$AA$42="Menor"),CONCATENATE("R8C",'Mapa final'!$O$42),"")</f>
        <v/>
      </c>
      <c r="V43" s="68" t="str">
        <f>IF(AND('Mapa final'!$Y$37="Baja",'Mapa final'!$AA$37="Moderado"),CONCATENATE("R8C",'Mapa final'!$O$37),"")</f>
        <v/>
      </c>
      <c r="W43" s="69" t="str">
        <f>IF(AND('Mapa final'!$Y$38="Baja",'Mapa final'!$AA$38="Moderado"),CONCATENATE("R8C",'Mapa final'!$O$38),"")</f>
        <v/>
      </c>
      <c r="X43" s="69" t="str">
        <f>IF(AND('Mapa final'!$Y$39="Baja",'Mapa final'!$AA$39="Moderado"),CONCATENATE("R8C",'Mapa final'!$O$39),"")</f>
        <v/>
      </c>
      <c r="Y43" s="69" t="str">
        <f>IF(AND('Mapa final'!$Y$40="Baja",'Mapa final'!$AA$40="Moderado"),CONCATENATE("R8C",'Mapa final'!$O$40),"")</f>
        <v/>
      </c>
      <c r="Z43" s="69" t="str">
        <f>IF(AND('Mapa final'!$Y$41="Baja",'Mapa final'!$AA$41="Moderado"),CONCATENATE("R8C",'Mapa final'!$O$41),"")</f>
        <v/>
      </c>
      <c r="AA43" s="70" t="str">
        <f>IF(AND('Mapa final'!$Y$42="Baja",'Mapa final'!$AA$42="Moderado"),CONCATENATE("R8C",'Mapa final'!$O$42),"")</f>
        <v/>
      </c>
      <c r="AB43" s="52" t="str">
        <f>IF(AND('Mapa final'!$Y$37="Baja",'Mapa final'!$AA$37="Mayor"),CONCATENATE("R8C",'Mapa final'!$O$37),"")</f>
        <v/>
      </c>
      <c r="AC43" s="53" t="str">
        <f>IF(AND('Mapa final'!$Y$38="Baja",'Mapa final'!$AA$38="Mayor"),CONCATENATE("R8C",'Mapa final'!$O$38),"")</f>
        <v/>
      </c>
      <c r="AD43" s="58" t="str">
        <f>IF(AND('Mapa final'!$Y$39="Baja",'Mapa final'!$AA$39="Mayor"),CONCATENATE("R8C",'Mapa final'!$O$39),"")</f>
        <v/>
      </c>
      <c r="AE43" s="58" t="str">
        <f>IF(AND('Mapa final'!$Y$40="Baja",'Mapa final'!$AA$40="Mayor"),CONCATENATE("R8C",'Mapa final'!$O$40),"")</f>
        <v/>
      </c>
      <c r="AF43" s="58" t="str">
        <f>IF(AND('Mapa final'!$Y$41="Baja",'Mapa final'!$AA$41="Mayor"),CONCATENATE("R8C",'Mapa final'!$O$41),"")</f>
        <v/>
      </c>
      <c r="AG43" s="54" t="str">
        <f>IF(AND('Mapa final'!$Y$42="Baja",'Mapa final'!$AA$42="Mayor"),CONCATENATE("R8C",'Mapa final'!$O$42),"")</f>
        <v/>
      </c>
      <c r="AH43" s="55" t="str">
        <f>IF(AND('Mapa final'!$Y$37="Baja",'Mapa final'!$AA$37="Catastrófico"),CONCATENATE("R8C",'Mapa final'!$O$37),"")</f>
        <v/>
      </c>
      <c r="AI43" s="56" t="str">
        <f>IF(AND('Mapa final'!$Y$38="Baja",'Mapa final'!$AA$38="Catastrófico"),CONCATENATE("R8C",'Mapa final'!$O$38),"")</f>
        <v/>
      </c>
      <c r="AJ43" s="56" t="str">
        <f>IF(AND('Mapa final'!$Y$39="Baja",'Mapa final'!$AA$39="Catastrófico"),CONCATENATE("R8C",'Mapa final'!$O$39),"")</f>
        <v/>
      </c>
      <c r="AK43" s="56" t="str">
        <f>IF(AND('Mapa final'!$Y$40="Baja",'Mapa final'!$AA$40="Catastrófico"),CONCATENATE("R8C",'Mapa final'!$O$40),"")</f>
        <v/>
      </c>
      <c r="AL43" s="56" t="str">
        <f>IF(AND('Mapa final'!$Y$41="Baja",'Mapa final'!$AA$41="Catastrófico"),CONCATENATE("R8C",'Mapa final'!$O$41),"")</f>
        <v/>
      </c>
      <c r="AM43" s="57" t="str">
        <f>IF(AND('Mapa final'!$Y$42="Baja",'Mapa final'!$AA$42="Catastrófico"),CONCATENATE("R8C",'Mapa final'!$O$42),"")</f>
        <v/>
      </c>
      <c r="AN43" s="84"/>
      <c r="AO43" s="375"/>
      <c r="AP43" s="376"/>
      <c r="AQ43" s="376"/>
      <c r="AR43" s="376"/>
      <c r="AS43" s="376"/>
      <c r="AT43" s="377"/>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302"/>
      <c r="C44" s="302"/>
      <c r="D44" s="303"/>
      <c r="E44" s="343"/>
      <c r="F44" s="344"/>
      <c r="G44" s="344"/>
      <c r="H44" s="344"/>
      <c r="I44" s="360"/>
      <c r="J44" s="77" t="str">
        <f>IF(AND('Mapa final'!$Y$43="Baja",'Mapa final'!$AA$43="Leve"),CONCATENATE("R9C",'Mapa final'!$O$43),"")</f>
        <v/>
      </c>
      <c r="K44" s="78" t="str">
        <f>IF(AND('Mapa final'!$Y$44="Baja",'Mapa final'!$AA$44="Leve"),CONCATENATE("R9C",'Mapa final'!$O$44),"")</f>
        <v/>
      </c>
      <c r="L44" s="78" t="str">
        <f>IF(AND('Mapa final'!$Y$45="Baja",'Mapa final'!$AA$45="Leve"),CONCATENATE("R9C",'Mapa final'!$O$45),"")</f>
        <v/>
      </c>
      <c r="M44" s="78" t="str">
        <f>IF(AND('Mapa final'!$Y$46="Baja",'Mapa final'!$AA$46="Leve"),CONCATENATE("R9C",'Mapa final'!$O$46),"")</f>
        <v/>
      </c>
      <c r="N44" s="78" t="str">
        <f>IF(AND('Mapa final'!$Y$47="Baja",'Mapa final'!$AA$47="Leve"),CONCATENATE("R9C",'Mapa final'!$O$47),"")</f>
        <v/>
      </c>
      <c r="O44" s="79" t="str">
        <f>IF(AND('Mapa final'!$Y$48="Baja",'Mapa final'!$AA$48="Leve"),CONCATENATE("R9C",'Mapa final'!$O$48),"")</f>
        <v/>
      </c>
      <c r="P44" s="68" t="str">
        <f>IF(AND('Mapa final'!$Y$43="Baja",'Mapa final'!$AA$43="Menor"),CONCATENATE("R9C",'Mapa final'!$O$43),"")</f>
        <v/>
      </c>
      <c r="Q44" s="69" t="str">
        <f>IF(AND('Mapa final'!$Y$44="Baja",'Mapa final'!$AA$44="Menor"),CONCATENATE("R9C",'Mapa final'!$O$44),"")</f>
        <v/>
      </c>
      <c r="R44" s="69" t="str">
        <f>IF(AND('Mapa final'!$Y$45="Baja",'Mapa final'!$AA$45="Menor"),CONCATENATE("R9C",'Mapa final'!$O$45),"")</f>
        <v/>
      </c>
      <c r="S44" s="69" t="str">
        <f>IF(AND('Mapa final'!$Y$46="Baja",'Mapa final'!$AA$46="Menor"),CONCATENATE("R9C",'Mapa final'!$O$46),"")</f>
        <v/>
      </c>
      <c r="T44" s="69" t="str">
        <f>IF(AND('Mapa final'!$Y$47="Baja",'Mapa final'!$AA$47="Menor"),CONCATENATE("R9C",'Mapa final'!$O$47),"")</f>
        <v/>
      </c>
      <c r="U44" s="70" t="str">
        <f>IF(AND('Mapa final'!$Y$48="Baja",'Mapa final'!$AA$48="Menor"),CONCATENATE("R9C",'Mapa final'!$O$48),"")</f>
        <v/>
      </c>
      <c r="V44" s="68" t="str">
        <f>IF(AND('Mapa final'!$Y$43="Baja",'Mapa final'!$AA$43="Moderado"),CONCATENATE("R9C",'Mapa final'!$O$43),"")</f>
        <v/>
      </c>
      <c r="W44" s="69" t="str">
        <f>IF(AND('Mapa final'!$Y$44="Baja",'Mapa final'!$AA$44="Moderado"),CONCATENATE("R9C",'Mapa final'!$O$44),"")</f>
        <v/>
      </c>
      <c r="X44" s="69" t="str">
        <f>IF(AND('Mapa final'!$Y$45="Baja",'Mapa final'!$AA$45="Moderado"),CONCATENATE("R9C",'Mapa final'!$O$45),"")</f>
        <v/>
      </c>
      <c r="Y44" s="69" t="str">
        <f>IF(AND('Mapa final'!$Y$46="Baja",'Mapa final'!$AA$46="Moderado"),CONCATENATE("R9C",'Mapa final'!$O$46),"")</f>
        <v/>
      </c>
      <c r="Z44" s="69" t="str">
        <f>IF(AND('Mapa final'!$Y$47="Baja",'Mapa final'!$AA$47="Moderado"),CONCATENATE("R9C",'Mapa final'!$O$47),"")</f>
        <v/>
      </c>
      <c r="AA44" s="70" t="str">
        <f>IF(AND('Mapa final'!$Y$48="Baja",'Mapa final'!$AA$48="Moderado"),CONCATENATE("R9C",'Mapa final'!$O$48),"")</f>
        <v/>
      </c>
      <c r="AB44" s="52" t="str">
        <f>IF(AND('Mapa final'!$Y$43="Baja",'Mapa final'!$AA$43="Mayor"),CONCATENATE("R9C",'Mapa final'!$O$43),"")</f>
        <v/>
      </c>
      <c r="AC44" s="53" t="str">
        <f>IF(AND('Mapa final'!$Y$44="Baja",'Mapa final'!$AA$44="Mayor"),CONCATENATE("R9C",'Mapa final'!$O$44),"")</f>
        <v/>
      </c>
      <c r="AD44" s="58" t="str">
        <f>IF(AND('Mapa final'!$Y$45="Baja",'Mapa final'!$AA$45="Mayor"),CONCATENATE("R9C",'Mapa final'!$O$45),"")</f>
        <v/>
      </c>
      <c r="AE44" s="58" t="str">
        <f>IF(AND('Mapa final'!$Y$46="Baja",'Mapa final'!$AA$46="Mayor"),CONCATENATE("R9C",'Mapa final'!$O$46),"")</f>
        <v/>
      </c>
      <c r="AF44" s="58" t="str">
        <f>IF(AND('Mapa final'!$Y$47="Baja",'Mapa final'!$AA$47="Mayor"),CONCATENATE("R9C",'Mapa final'!$O$47),"")</f>
        <v/>
      </c>
      <c r="AG44" s="54" t="str">
        <f>IF(AND('Mapa final'!$Y$48="Baja",'Mapa final'!$AA$48="Mayor"),CONCATENATE("R9C",'Mapa final'!$O$48),"")</f>
        <v/>
      </c>
      <c r="AH44" s="55" t="str">
        <f>IF(AND('Mapa final'!$Y$43="Baja",'Mapa final'!$AA$43="Catastrófico"),CONCATENATE("R9C",'Mapa final'!$O$43),"")</f>
        <v/>
      </c>
      <c r="AI44" s="56" t="str">
        <f>IF(AND('Mapa final'!$Y$44="Baja",'Mapa final'!$AA$44="Catastrófico"),CONCATENATE("R9C",'Mapa final'!$O$44),"")</f>
        <v/>
      </c>
      <c r="AJ44" s="56" t="str">
        <f>IF(AND('Mapa final'!$Y$45="Baja",'Mapa final'!$AA$45="Catastrófico"),CONCATENATE("R9C",'Mapa final'!$O$45),"")</f>
        <v/>
      </c>
      <c r="AK44" s="56" t="str">
        <f>IF(AND('Mapa final'!$Y$46="Baja",'Mapa final'!$AA$46="Catastrófico"),CONCATENATE("R9C",'Mapa final'!$O$46),"")</f>
        <v/>
      </c>
      <c r="AL44" s="56" t="str">
        <f>IF(AND('Mapa final'!$Y$47="Baja",'Mapa final'!$AA$47="Catastrófico"),CONCATENATE("R9C",'Mapa final'!$O$47),"")</f>
        <v/>
      </c>
      <c r="AM44" s="57" t="str">
        <f>IF(AND('Mapa final'!$Y$48="Baja",'Mapa final'!$AA$48="Catastrófico"),CONCATENATE("R9C",'Mapa final'!$O$48),"")</f>
        <v/>
      </c>
      <c r="AN44" s="84"/>
      <c r="AO44" s="375"/>
      <c r="AP44" s="376"/>
      <c r="AQ44" s="376"/>
      <c r="AR44" s="376"/>
      <c r="AS44" s="376"/>
      <c r="AT44" s="377"/>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302"/>
      <c r="C45" s="302"/>
      <c r="D45" s="303"/>
      <c r="E45" s="346"/>
      <c r="F45" s="347"/>
      <c r="G45" s="347"/>
      <c r="H45" s="347"/>
      <c r="I45" s="347"/>
      <c r="J45" s="80" t="str">
        <f>IF(AND('Mapa final'!$Y$49="Baja",'Mapa final'!$AA$49="Leve"),CONCATENATE("R10C",'Mapa final'!$O$49),"")</f>
        <v/>
      </c>
      <c r="K45" s="81" t="str">
        <f>IF(AND('Mapa final'!$Y$50="Baja",'Mapa final'!$AA$50="Leve"),CONCATENATE("R10C",'Mapa final'!$O$50),"")</f>
        <v/>
      </c>
      <c r="L45" s="81" t="str">
        <f>IF(AND('Mapa final'!$Y$51="Baja",'Mapa final'!$AA$51="Leve"),CONCATENATE("R10C",'Mapa final'!$O$51),"")</f>
        <v/>
      </c>
      <c r="M45" s="81" t="str">
        <f>IF(AND('Mapa final'!$Y$52="Baja",'Mapa final'!$AA$52="Leve"),CONCATENATE("R10C",'Mapa final'!$O$52),"")</f>
        <v/>
      </c>
      <c r="N45" s="81" t="str">
        <f>IF(AND('Mapa final'!$Y$53="Baja",'Mapa final'!$AA$53="Leve"),CONCATENATE("R10C",'Mapa final'!$O$53),"")</f>
        <v/>
      </c>
      <c r="O45" s="82" t="str">
        <f>IF(AND('Mapa final'!$Y$54="Baja",'Mapa final'!$AA$54="Leve"),CONCATENATE("R10C",'Mapa final'!$O$54),"")</f>
        <v/>
      </c>
      <c r="P45" s="68" t="str">
        <f>IF(AND('Mapa final'!$Y$49="Baja",'Mapa final'!$AA$49="Menor"),CONCATENATE("R10C",'Mapa final'!$O$49),"")</f>
        <v/>
      </c>
      <c r="Q45" s="69" t="str">
        <f>IF(AND('Mapa final'!$Y$50="Baja",'Mapa final'!$AA$50="Menor"),CONCATENATE("R10C",'Mapa final'!$O$50),"")</f>
        <v/>
      </c>
      <c r="R45" s="69" t="str">
        <f>IF(AND('Mapa final'!$Y$51="Baja",'Mapa final'!$AA$51="Menor"),CONCATENATE("R10C",'Mapa final'!$O$51),"")</f>
        <v/>
      </c>
      <c r="S45" s="69" t="str">
        <f>IF(AND('Mapa final'!$Y$52="Baja",'Mapa final'!$AA$52="Menor"),CONCATENATE("R10C",'Mapa final'!$O$52),"")</f>
        <v/>
      </c>
      <c r="T45" s="69" t="str">
        <f>IF(AND('Mapa final'!$Y$53="Baja",'Mapa final'!$AA$53="Menor"),CONCATENATE("R10C",'Mapa final'!$O$53),"")</f>
        <v/>
      </c>
      <c r="U45" s="70" t="str">
        <f>IF(AND('Mapa final'!$Y$54="Baja",'Mapa final'!$AA$54="Menor"),CONCATENATE("R10C",'Mapa final'!$O$54),"")</f>
        <v/>
      </c>
      <c r="V45" s="71" t="str">
        <f>IF(AND('Mapa final'!$Y$49="Baja",'Mapa final'!$AA$49="Moderado"),CONCATENATE("R10C",'Mapa final'!$O$49),"")</f>
        <v/>
      </c>
      <c r="W45" s="72" t="str">
        <f>IF(AND('Mapa final'!$Y$50="Baja",'Mapa final'!$AA$50="Moderado"),CONCATENATE("R10C",'Mapa final'!$O$50),"")</f>
        <v/>
      </c>
      <c r="X45" s="72" t="str">
        <f>IF(AND('Mapa final'!$Y$51="Baja",'Mapa final'!$AA$51="Moderado"),CONCATENATE("R10C",'Mapa final'!$O$51),"")</f>
        <v/>
      </c>
      <c r="Y45" s="72" t="str">
        <f>IF(AND('Mapa final'!$Y$52="Baja",'Mapa final'!$AA$52="Moderado"),CONCATENATE("R10C",'Mapa final'!$O$52),"")</f>
        <v/>
      </c>
      <c r="Z45" s="72" t="str">
        <f>IF(AND('Mapa final'!$Y$53="Baja",'Mapa final'!$AA$53="Moderado"),CONCATENATE("R10C",'Mapa final'!$O$53),"")</f>
        <v/>
      </c>
      <c r="AA45" s="73" t="str">
        <f>IF(AND('Mapa final'!$Y$54="Baja",'Mapa final'!$AA$54="Moderado"),CONCATENATE("R10C",'Mapa final'!$O$54),"")</f>
        <v/>
      </c>
      <c r="AB45" s="59" t="str">
        <f>IF(AND('Mapa final'!$Y$49="Baja",'Mapa final'!$AA$49="Mayor"),CONCATENATE("R10C",'Mapa final'!$O$49),"")</f>
        <v/>
      </c>
      <c r="AC45" s="60" t="str">
        <f>IF(AND('Mapa final'!$Y$50="Baja",'Mapa final'!$AA$50="Mayor"),CONCATENATE("R10C",'Mapa final'!$O$50),"")</f>
        <v/>
      </c>
      <c r="AD45" s="60" t="str">
        <f>IF(AND('Mapa final'!$Y$51="Baja",'Mapa final'!$AA$51="Mayor"),CONCATENATE("R10C",'Mapa final'!$O$51),"")</f>
        <v/>
      </c>
      <c r="AE45" s="60" t="str">
        <f>IF(AND('Mapa final'!$Y$52="Baja",'Mapa final'!$AA$52="Mayor"),CONCATENATE("R10C",'Mapa final'!$O$52),"")</f>
        <v/>
      </c>
      <c r="AF45" s="60" t="str">
        <f>IF(AND('Mapa final'!$Y$53="Baja",'Mapa final'!$AA$53="Mayor"),CONCATENATE("R10C",'Mapa final'!$O$53),"")</f>
        <v/>
      </c>
      <c r="AG45" s="61" t="str">
        <f>IF(AND('Mapa final'!$Y$54="Baja",'Mapa final'!$AA$54="Mayor"),CONCATENATE("R10C",'Mapa final'!$O$54),"")</f>
        <v/>
      </c>
      <c r="AH45" s="62" t="str">
        <f>IF(AND('Mapa final'!$Y$49="Baja",'Mapa final'!$AA$49="Catastrófico"),CONCATENATE("R10C",'Mapa final'!$O$49),"")</f>
        <v/>
      </c>
      <c r="AI45" s="63" t="str">
        <f>IF(AND('Mapa final'!$Y$50="Baja",'Mapa final'!$AA$50="Catastrófico"),CONCATENATE("R10C",'Mapa final'!$O$50),"")</f>
        <v/>
      </c>
      <c r="AJ45" s="63" t="str">
        <f>IF(AND('Mapa final'!$Y$51="Baja",'Mapa final'!$AA$51="Catastrófico"),CONCATENATE("R10C",'Mapa final'!$O$51),"")</f>
        <v/>
      </c>
      <c r="AK45" s="63" t="str">
        <f>IF(AND('Mapa final'!$Y$52="Baja",'Mapa final'!$AA$52="Catastrófico"),CONCATENATE("R10C",'Mapa final'!$O$52),"")</f>
        <v/>
      </c>
      <c r="AL45" s="63" t="str">
        <f>IF(AND('Mapa final'!$Y$53="Baja",'Mapa final'!$AA$53="Catastrófico"),CONCATENATE("R10C",'Mapa final'!$O$53),"")</f>
        <v/>
      </c>
      <c r="AM45" s="64" t="str">
        <f>IF(AND('Mapa final'!$Y$54="Baja",'Mapa final'!$AA$54="Catastrófico"),CONCATENATE("R10C",'Mapa final'!$O$54),"")</f>
        <v/>
      </c>
      <c r="AN45" s="84"/>
      <c r="AO45" s="378"/>
      <c r="AP45" s="379"/>
      <c r="AQ45" s="379"/>
      <c r="AR45" s="379"/>
      <c r="AS45" s="379"/>
      <c r="AT45" s="380"/>
    </row>
    <row r="46" spans="1:80" ht="46.5" customHeight="1" x14ac:dyDescent="0.6">
      <c r="A46" s="84"/>
      <c r="B46" s="302"/>
      <c r="C46" s="302"/>
      <c r="D46" s="303"/>
      <c r="E46" s="340" t="s">
        <v>113</v>
      </c>
      <c r="F46" s="341"/>
      <c r="G46" s="341"/>
      <c r="H46" s="341"/>
      <c r="I46" s="342"/>
      <c r="J46" s="74" t="str">
        <f ca="1">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 ca="1">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 ca="1">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 ca="1">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 ca="1">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302"/>
      <c r="C47" s="302"/>
      <c r="D47" s="303"/>
      <c r="E47" s="359"/>
      <c r="F47" s="360"/>
      <c r="G47" s="360"/>
      <c r="H47" s="360"/>
      <c r="I47" s="345"/>
      <c r="J47" s="77" t="str">
        <f>IF(AND('Mapa final'!$Y$11="Muy Baja",'Mapa final'!$AA$11="Leve"),CONCATENATE("R2C",'Mapa final'!$O$11),"")</f>
        <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final'!$Y$11="Muy Baja",'Mapa final'!$AA$11="Menor"),CONCATENATE("R2C",'Mapa final'!$O$11),"")</f>
        <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final'!$Y$11="Muy Baja",'Mapa final'!$AA$11="Moderado"),CONCATENATE("R2C",'Mapa final'!$O$11),"")</f>
        <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302"/>
      <c r="C48" s="302"/>
      <c r="D48" s="303"/>
      <c r="E48" s="359"/>
      <c r="F48" s="360"/>
      <c r="G48" s="360"/>
      <c r="H48" s="360"/>
      <c r="I48" s="345"/>
      <c r="J48" s="77" t="str">
        <f>IF(AND('Mapa final'!$Y$12="Muy Baja",'Mapa final'!$AA$12="Leve"),CONCATENATE("R3C",'Mapa final'!$O$12),"")</f>
        <v/>
      </c>
      <c r="K48" s="78" t="e">
        <f>IF(AND('Mapa final'!#REF!="Muy Baja",'Mapa final'!#REF!="Leve"),CONCATENATE("R3C",'Mapa final'!#REF!),"")</f>
        <v>#REF!</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str">
        <f>IF(AND('Mapa final'!$Y$12="Muy Baja",'Mapa final'!$AA$12="Menor"),CONCATENATE("R3C",'Mapa final'!$O$12),"")</f>
        <v/>
      </c>
      <c r="Q48" s="78" t="e">
        <f>IF(AND('Mapa final'!#REF!="Muy Baja",'Mapa final'!#REF!="Menor"),CONCATENATE("R3C",'Mapa final'!#REF!),"")</f>
        <v>#REF!</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str">
        <f>IF(AND('Mapa final'!$Y$12="Muy Baja",'Mapa final'!$AA$12="Moderado"),CONCATENATE("R3C",'Mapa final'!$O$12),"")</f>
        <v/>
      </c>
      <c r="W48" s="69" t="e">
        <f>IF(AND('Mapa final'!#REF!="Muy Baja",'Mapa final'!#REF!="Moderado"),CONCATENATE("R3C",'Mapa final'!#REF!),"")</f>
        <v>#REF!</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302"/>
      <c r="C49" s="302"/>
      <c r="D49" s="303"/>
      <c r="E49" s="343"/>
      <c r="F49" s="344"/>
      <c r="G49" s="344"/>
      <c r="H49" s="344"/>
      <c r="I49" s="345"/>
      <c r="J49" s="77" t="str">
        <f>IF(AND('Mapa final'!$Y$13="Muy Baja",'Mapa final'!$AA$13="Leve"),CONCATENATE("R4C",'Mapa final'!$O$13),"")</f>
        <v/>
      </c>
      <c r="K49" s="78" t="str">
        <f>IF(AND('Mapa final'!$Y$14="Muy Baja",'Mapa final'!$AA$14="Leve"),CONCATENATE("R4C",'Mapa final'!$O$14),"")</f>
        <v/>
      </c>
      <c r="L49" s="78" t="str">
        <f>IF(AND('Mapa final'!$Y$15="Muy Baja",'Mapa final'!$AA$15="Leve"),CONCATENATE("R4C",'Mapa final'!$O$15),"")</f>
        <v/>
      </c>
      <c r="M49" s="78" t="str">
        <f>IF(AND('Mapa final'!$Y$16="Muy Baja",'Mapa final'!$AA$16="Leve"),CONCATENATE("R4C",'Mapa final'!$O$16),"")</f>
        <v/>
      </c>
      <c r="N49" s="78" t="str">
        <f>IF(AND('Mapa final'!$Y$17="Muy Baja",'Mapa final'!$AA$17="Leve"),CONCATENATE("R4C",'Mapa final'!$O$17),"")</f>
        <v/>
      </c>
      <c r="O49" s="79" t="str">
        <f>IF(AND('Mapa final'!$Y$18="Muy Baja",'Mapa final'!$AA$18="Leve"),CONCATENATE("R4C",'Mapa final'!$O$18),"")</f>
        <v/>
      </c>
      <c r="P49" s="77" t="str">
        <f>IF(AND('Mapa final'!$Y$13="Muy Baja",'Mapa final'!$AA$13="Menor"),CONCATENATE("R4C",'Mapa final'!$O$13),"")</f>
        <v/>
      </c>
      <c r="Q49" s="78" t="str">
        <f>IF(AND('Mapa final'!$Y$14="Muy Baja",'Mapa final'!$AA$14="Menor"),CONCATENATE("R4C",'Mapa final'!$O$14),"")</f>
        <v/>
      </c>
      <c r="R49" s="78" t="str">
        <f>IF(AND('Mapa final'!$Y$15="Muy Baja",'Mapa final'!$AA$15="Menor"),CONCATENATE("R4C",'Mapa final'!$O$15),"")</f>
        <v/>
      </c>
      <c r="S49" s="78" t="str">
        <f>IF(AND('Mapa final'!$Y$16="Muy Baja",'Mapa final'!$AA$16="Menor"),CONCATENATE("R4C",'Mapa final'!$O$16),"")</f>
        <v/>
      </c>
      <c r="T49" s="78" t="str">
        <f>IF(AND('Mapa final'!$Y$17="Muy Baja",'Mapa final'!$AA$17="Menor"),CONCATENATE("R4C",'Mapa final'!$O$17),"")</f>
        <v/>
      </c>
      <c r="U49" s="79" t="str">
        <f>IF(AND('Mapa final'!$Y$18="Muy Baja",'Mapa final'!$AA$18="Menor"),CONCATENATE("R4C",'Mapa final'!$O$18),"")</f>
        <v/>
      </c>
      <c r="V49" s="68" t="str">
        <f>IF(AND('Mapa final'!$Y$13="Muy Baja",'Mapa final'!$AA$13="Moderado"),CONCATENATE("R4C",'Mapa final'!$O$13),"")</f>
        <v/>
      </c>
      <c r="W49" s="69" t="str">
        <f>IF(AND('Mapa final'!$Y$14="Muy Baja",'Mapa final'!$AA$14="Moderado"),CONCATENATE("R4C",'Mapa final'!$O$14),"")</f>
        <v/>
      </c>
      <c r="X49" s="69" t="str">
        <f>IF(AND('Mapa final'!$Y$15="Muy Baja",'Mapa final'!$AA$15="Moderado"),CONCATENATE("R4C",'Mapa final'!$O$15),"")</f>
        <v/>
      </c>
      <c r="Y49" s="69" t="str">
        <f>IF(AND('Mapa final'!$Y$16="Muy Baja",'Mapa final'!$AA$16="Moderado"),CONCATENATE("R4C",'Mapa final'!$O$16),"")</f>
        <v/>
      </c>
      <c r="Z49" s="69" t="str">
        <f>IF(AND('Mapa final'!$Y$17="Muy Baja",'Mapa final'!$AA$17="Moderado"),CONCATENATE("R4C",'Mapa final'!$O$17),"")</f>
        <v/>
      </c>
      <c r="AA49" s="70" t="str">
        <f>IF(AND('Mapa final'!$Y$18="Muy Baja",'Mapa final'!$AA$18="Moderado"),CONCATENATE("R4C",'Mapa final'!$O$18),"")</f>
        <v/>
      </c>
      <c r="AB49" s="52" t="str">
        <f>IF(AND('Mapa final'!$Y$13="Muy Baja",'Mapa final'!$AA$13="Mayor"),CONCATENATE("R4C",'Mapa final'!$O$13),"")</f>
        <v/>
      </c>
      <c r="AC49" s="53" t="str">
        <f>IF(AND('Mapa final'!$Y$14="Muy Baja",'Mapa final'!$AA$14="Mayor"),CONCATENATE("R4C",'Mapa final'!$O$14),"")</f>
        <v/>
      </c>
      <c r="AD49" s="53" t="str">
        <f>IF(AND('Mapa final'!$Y$15="Muy Baja",'Mapa final'!$AA$15="Mayor"),CONCATENATE("R4C",'Mapa final'!$O$15),"")</f>
        <v/>
      </c>
      <c r="AE49" s="53" t="str">
        <f>IF(AND('Mapa final'!$Y$16="Muy Baja",'Mapa final'!$AA$16="Mayor"),CONCATENATE("R4C",'Mapa final'!$O$16),"")</f>
        <v/>
      </c>
      <c r="AF49" s="53" t="str">
        <f>IF(AND('Mapa final'!$Y$17="Muy Baja",'Mapa final'!$AA$17="Mayor"),CONCATENATE("R4C",'Mapa final'!$O$17),"")</f>
        <v/>
      </c>
      <c r="AG49" s="54" t="str">
        <f>IF(AND('Mapa final'!$Y$18="Muy Baja",'Mapa final'!$AA$18="Mayor"),CONCATENATE("R4C",'Mapa final'!$O$18),"")</f>
        <v/>
      </c>
      <c r="AH49" s="55" t="str">
        <f>IF(AND('Mapa final'!$Y$13="Muy Baja",'Mapa final'!$AA$13="Catastrófico"),CONCATENATE("R4C",'Mapa final'!$O$13),"")</f>
        <v/>
      </c>
      <c r="AI49" s="56" t="str">
        <f>IF(AND('Mapa final'!$Y$14="Muy Baja",'Mapa final'!$AA$14="Catastrófico"),CONCATENATE("R4C",'Mapa final'!$O$14),"")</f>
        <v/>
      </c>
      <c r="AJ49" s="56" t="str">
        <f>IF(AND('Mapa final'!$Y$15="Muy Baja",'Mapa final'!$AA$15="Catastrófico"),CONCATENATE("R4C",'Mapa final'!$O$15),"")</f>
        <v/>
      </c>
      <c r="AK49" s="56" t="str">
        <f>IF(AND('Mapa final'!$Y$16="Muy Baja",'Mapa final'!$AA$16="Catastrófico"),CONCATENATE("R4C",'Mapa final'!$O$16),"")</f>
        <v/>
      </c>
      <c r="AL49" s="56" t="str">
        <f>IF(AND('Mapa final'!$Y$17="Muy Baja",'Mapa final'!$AA$17="Catastrófico"),CONCATENATE("R4C",'Mapa final'!$O$17),"")</f>
        <v/>
      </c>
      <c r="AM49" s="57" t="str">
        <f>IF(AND('Mapa final'!$Y$18="Muy Baja",'Mapa final'!$AA$18="Catastrófico"),CONCATENATE("R4C",'Mapa final'!$O$18),"")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302"/>
      <c r="C50" s="302"/>
      <c r="D50" s="303"/>
      <c r="E50" s="343"/>
      <c r="F50" s="344"/>
      <c r="G50" s="344"/>
      <c r="H50" s="344"/>
      <c r="I50" s="345"/>
      <c r="J50" s="77" t="str">
        <f>IF(AND('Mapa final'!$Y$19="Muy Baja",'Mapa final'!$AA$19="Leve"),CONCATENATE("R5C",'Mapa final'!$O$19),"")</f>
        <v/>
      </c>
      <c r="K50" s="78" t="str">
        <f>IF(AND('Mapa final'!$Y$20="Muy Baja",'Mapa final'!$AA$20="Leve"),CONCATENATE("R5C",'Mapa final'!$O$20),"")</f>
        <v/>
      </c>
      <c r="L50" s="78" t="str">
        <f>IF(AND('Mapa final'!$Y$21="Muy Baja",'Mapa final'!$AA$21="Leve"),CONCATENATE("R5C",'Mapa final'!$O$21),"")</f>
        <v/>
      </c>
      <c r="M50" s="78" t="str">
        <f>IF(AND('Mapa final'!$Y$22="Muy Baja",'Mapa final'!$AA$22="Leve"),CONCATENATE("R5C",'Mapa final'!$O$22),"")</f>
        <v/>
      </c>
      <c r="N50" s="78" t="str">
        <f>IF(AND('Mapa final'!$Y$23="Muy Baja",'Mapa final'!$AA$23="Leve"),CONCATENATE("R5C",'Mapa final'!$O$23),"")</f>
        <v/>
      </c>
      <c r="O50" s="79" t="str">
        <f>IF(AND('Mapa final'!$Y$24="Muy Baja",'Mapa final'!$AA$24="Leve"),CONCATENATE("R5C",'Mapa final'!$O$24),"")</f>
        <v/>
      </c>
      <c r="P50" s="77" t="str">
        <f>IF(AND('Mapa final'!$Y$19="Muy Baja",'Mapa final'!$AA$19="Menor"),CONCATENATE("R5C",'Mapa final'!$O$19),"")</f>
        <v/>
      </c>
      <c r="Q50" s="78" t="str">
        <f>IF(AND('Mapa final'!$Y$20="Muy Baja",'Mapa final'!$AA$20="Menor"),CONCATENATE("R5C",'Mapa final'!$O$20),"")</f>
        <v/>
      </c>
      <c r="R50" s="78" t="str">
        <f>IF(AND('Mapa final'!$Y$21="Muy Baja",'Mapa final'!$AA$21="Menor"),CONCATENATE("R5C",'Mapa final'!$O$21),"")</f>
        <v/>
      </c>
      <c r="S50" s="78" t="str">
        <f>IF(AND('Mapa final'!$Y$22="Muy Baja",'Mapa final'!$AA$22="Menor"),CONCATENATE("R5C",'Mapa final'!$O$22),"")</f>
        <v/>
      </c>
      <c r="T50" s="78" t="str">
        <f>IF(AND('Mapa final'!$Y$23="Muy Baja",'Mapa final'!$AA$23="Menor"),CONCATENATE("R5C",'Mapa final'!$O$23),"")</f>
        <v/>
      </c>
      <c r="U50" s="79" t="str">
        <f>IF(AND('Mapa final'!$Y$24="Muy Baja",'Mapa final'!$AA$24="Menor"),CONCATENATE("R5C",'Mapa final'!$O$24),"")</f>
        <v/>
      </c>
      <c r="V50" s="68" t="str">
        <f>IF(AND('Mapa final'!$Y$19="Muy Baja",'Mapa final'!$AA$19="Moderado"),CONCATENATE("R5C",'Mapa final'!$O$19),"")</f>
        <v/>
      </c>
      <c r="W50" s="69" t="str">
        <f>IF(AND('Mapa final'!$Y$20="Muy Baja",'Mapa final'!$AA$20="Moderado"),CONCATENATE("R5C",'Mapa final'!$O$20),"")</f>
        <v/>
      </c>
      <c r="X50" s="69" t="str">
        <f>IF(AND('Mapa final'!$Y$21="Muy Baja",'Mapa final'!$AA$21="Moderado"),CONCATENATE("R5C",'Mapa final'!$O$21),"")</f>
        <v/>
      </c>
      <c r="Y50" s="69" t="str">
        <f>IF(AND('Mapa final'!$Y$22="Muy Baja",'Mapa final'!$AA$22="Moderado"),CONCATENATE("R5C",'Mapa final'!$O$22),"")</f>
        <v/>
      </c>
      <c r="Z50" s="69" t="str">
        <f>IF(AND('Mapa final'!$Y$23="Muy Baja",'Mapa final'!$AA$23="Moderado"),CONCATENATE("R5C",'Mapa final'!$O$23),"")</f>
        <v/>
      </c>
      <c r="AA50" s="70" t="str">
        <f>IF(AND('Mapa final'!$Y$24="Muy Baja",'Mapa final'!$AA$24="Moderado"),CONCATENATE("R5C",'Mapa final'!$O$24),"")</f>
        <v/>
      </c>
      <c r="AB50" s="52" t="str">
        <f>IF(AND('Mapa final'!$Y$19="Muy Baja",'Mapa final'!$AA$19="Mayor"),CONCATENATE("R5C",'Mapa final'!$O$19),"")</f>
        <v/>
      </c>
      <c r="AC50" s="53" t="str">
        <f>IF(AND('Mapa final'!$Y$20="Muy Baja",'Mapa final'!$AA$20="Mayor"),CONCATENATE("R5C",'Mapa final'!$O$20),"")</f>
        <v/>
      </c>
      <c r="AD50" s="58" t="str">
        <f>IF(AND('Mapa final'!$Y$21="Muy Baja",'Mapa final'!$AA$21="Mayor"),CONCATENATE("R5C",'Mapa final'!$O$21),"")</f>
        <v/>
      </c>
      <c r="AE50" s="58" t="str">
        <f>IF(AND('Mapa final'!$Y$22="Muy Baja",'Mapa final'!$AA$22="Mayor"),CONCATENATE("R5C",'Mapa final'!$O$22),"")</f>
        <v/>
      </c>
      <c r="AF50" s="58" t="str">
        <f>IF(AND('Mapa final'!$Y$23="Muy Baja",'Mapa final'!$AA$23="Mayor"),CONCATENATE("R5C",'Mapa final'!$O$23),"")</f>
        <v/>
      </c>
      <c r="AG50" s="54" t="str">
        <f>IF(AND('Mapa final'!$Y$24="Muy Baja",'Mapa final'!$AA$24="Mayor"),CONCATENATE("R5C",'Mapa final'!$O$24),"")</f>
        <v/>
      </c>
      <c r="AH50" s="55" t="str">
        <f>IF(AND('Mapa final'!$Y$19="Muy Baja",'Mapa final'!$AA$19="Catastrófico"),CONCATENATE("R5C",'Mapa final'!$O$19),"")</f>
        <v/>
      </c>
      <c r="AI50" s="56" t="str">
        <f>IF(AND('Mapa final'!$Y$20="Muy Baja",'Mapa final'!$AA$20="Catastrófico"),CONCATENATE("R5C",'Mapa final'!$O$20),"")</f>
        <v/>
      </c>
      <c r="AJ50" s="56" t="str">
        <f>IF(AND('Mapa final'!$Y$21="Muy Baja",'Mapa final'!$AA$21="Catastrófico"),CONCATENATE("R5C",'Mapa final'!$O$21),"")</f>
        <v/>
      </c>
      <c r="AK50" s="56" t="str">
        <f>IF(AND('Mapa final'!$Y$22="Muy Baja",'Mapa final'!$AA$22="Catastrófico"),CONCATENATE("R5C",'Mapa final'!$O$22),"")</f>
        <v/>
      </c>
      <c r="AL50" s="56" t="str">
        <f>IF(AND('Mapa final'!$Y$23="Muy Baja",'Mapa final'!$AA$23="Catastrófico"),CONCATENATE("R5C",'Mapa final'!$O$23),"")</f>
        <v/>
      </c>
      <c r="AM50" s="57" t="str">
        <f>IF(AND('Mapa final'!$Y$24="Muy Baja",'Mapa final'!$AA$24="Catastrófico"),CONCATENATE("R5C",'Mapa final'!$O$24),"")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302"/>
      <c r="C51" s="302"/>
      <c r="D51" s="303"/>
      <c r="E51" s="343"/>
      <c r="F51" s="344"/>
      <c r="G51" s="344"/>
      <c r="H51" s="344"/>
      <c r="I51" s="345"/>
      <c r="J51" s="77" t="str">
        <f>IF(AND('Mapa final'!$Y$25="Muy Baja",'Mapa final'!$AA$25="Leve"),CONCATENATE("R6C",'Mapa final'!$O$25),"")</f>
        <v/>
      </c>
      <c r="K51" s="78" t="str">
        <f>IF(AND('Mapa final'!$Y$26="Muy Baja",'Mapa final'!$AA$26="Leve"),CONCATENATE("R6C",'Mapa final'!$O$26),"")</f>
        <v/>
      </c>
      <c r="L51" s="78" t="str">
        <f>IF(AND('Mapa final'!$Y$27="Muy Baja",'Mapa final'!$AA$27="Leve"),CONCATENATE("R6C",'Mapa final'!$O$27),"")</f>
        <v/>
      </c>
      <c r="M51" s="78" t="str">
        <f>IF(AND('Mapa final'!$Y$28="Muy Baja",'Mapa final'!$AA$28="Leve"),CONCATENATE("R6C",'Mapa final'!$O$28),"")</f>
        <v/>
      </c>
      <c r="N51" s="78" t="str">
        <f>IF(AND('Mapa final'!$Y$29="Muy Baja",'Mapa final'!$AA$29="Leve"),CONCATENATE("R6C",'Mapa final'!$O$29),"")</f>
        <v/>
      </c>
      <c r="O51" s="79" t="str">
        <f>IF(AND('Mapa final'!$Y$30="Muy Baja",'Mapa final'!$AA$30="Leve"),CONCATENATE("R6C",'Mapa final'!$O$30),"")</f>
        <v/>
      </c>
      <c r="P51" s="77" t="str">
        <f>IF(AND('Mapa final'!$Y$25="Muy Baja",'Mapa final'!$AA$25="Menor"),CONCATENATE("R6C",'Mapa final'!$O$25),"")</f>
        <v/>
      </c>
      <c r="Q51" s="78" t="str">
        <f>IF(AND('Mapa final'!$Y$26="Muy Baja",'Mapa final'!$AA$26="Menor"),CONCATENATE("R6C",'Mapa final'!$O$26),"")</f>
        <v/>
      </c>
      <c r="R51" s="78" t="str">
        <f>IF(AND('Mapa final'!$Y$27="Muy Baja",'Mapa final'!$AA$27="Menor"),CONCATENATE("R6C",'Mapa final'!$O$27),"")</f>
        <v/>
      </c>
      <c r="S51" s="78" t="str">
        <f>IF(AND('Mapa final'!$Y$28="Muy Baja",'Mapa final'!$AA$28="Menor"),CONCATENATE("R6C",'Mapa final'!$O$28),"")</f>
        <v/>
      </c>
      <c r="T51" s="78" t="str">
        <f>IF(AND('Mapa final'!$Y$29="Muy Baja",'Mapa final'!$AA$29="Menor"),CONCATENATE("R6C",'Mapa final'!$O$29),"")</f>
        <v/>
      </c>
      <c r="U51" s="79" t="str">
        <f>IF(AND('Mapa final'!$Y$30="Muy Baja",'Mapa final'!$AA$30="Menor"),CONCATENATE("R6C",'Mapa final'!$O$30),"")</f>
        <v/>
      </c>
      <c r="V51" s="68" t="str">
        <f>IF(AND('Mapa final'!$Y$25="Muy Baja",'Mapa final'!$AA$25="Moderado"),CONCATENATE("R6C",'Mapa final'!$O$25),"")</f>
        <v/>
      </c>
      <c r="W51" s="69" t="str">
        <f>IF(AND('Mapa final'!$Y$26="Muy Baja",'Mapa final'!$AA$26="Moderado"),CONCATENATE("R6C",'Mapa final'!$O$26),"")</f>
        <v/>
      </c>
      <c r="X51" s="69" t="str">
        <f>IF(AND('Mapa final'!$Y$27="Muy Baja",'Mapa final'!$AA$27="Moderado"),CONCATENATE("R6C",'Mapa final'!$O$27),"")</f>
        <v/>
      </c>
      <c r="Y51" s="69" t="str">
        <f>IF(AND('Mapa final'!$Y$28="Muy Baja",'Mapa final'!$AA$28="Moderado"),CONCATENATE("R6C",'Mapa final'!$O$28),"")</f>
        <v/>
      </c>
      <c r="Z51" s="69" t="str">
        <f>IF(AND('Mapa final'!$Y$29="Muy Baja",'Mapa final'!$AA$29="Moderado"),CONCATENATE("R6C",'Mapa final'!$O$29),"")</f>
        <v/>
      </c>
      <c r="AA51" s="70" t="str">
        <f>IF(AND('Mapa final'!$Y$30="Muy Baja",'Mapa final'!$AA$30="Moderado"),CONCATENATE("R6C",'Mapa final'!$O$30),"")</f>
        <v/>
      </c>
      <c r="AB51" s="52" t="str">
        <f>IF(AND('Mapa final'!$Y$25="Muy Baja",'Mapa final'!$AA$25="Mayor"),CONCATENATE("R6C",'Mapa final'!$O$25),"")</f>
        <v/>
      </c>
      <c r="AC51" s="53" t="str">
        <f>IF(AND('Mapa final'!$Y$26="Muy Baja",'Mapa final'!$AA$26="Mayor"),CONCATENATE("R6C",'Mapa final'!$O$26),"")</f>
        <v/>
      </c>
      <c r="AD51" s="58" t="str">
        <f>IF(AND('Mapa final'!$Y$27="Muy Baja",'Mapa final'!$AA$27="Mayor"),CONCATENATE("R6C",'Mapa final'!$O$27),"")</f>
        <v/>
      </c>
      <c r="AE51" s="58" t="str">
        <f>IF(AND('Mapa final'!$Y$28="Muy Baja",'Mapa final'!$AA$28="Mayor"),CONCATENATE("R6C",'Mapa final'!$O$28),"")</f>
        <v/>
      </c>
      <c r="AF51" s="58" t="str">
        <f>IF(AND('Mapa final'!$Y$29="Muy Baja",'Mapa final'!$AA$29="Mayor"),CONCATENATE("R6C",'Mapa final'!$O$29),"")</f>
        <v/>
      </c>
      <c r="AG51" s="54" t="str">
        <f>IF(AND('Mapa final'!$Y$30="Muy Baja",'Mapa final'!$AA$30="Mayor"),CONCATENATE("R6C",'Mapa final'!$O$30),"")</f>
        <v/>
      </c>
      <c r="AH51" s="55" t="str">
        <f>IF(AND('Mapa final'!$Y$25="Muy Baja",'Mapa final'!$AA$25="Catastrófico"),CONCATENATE("R6C",'Mapa final'!$O$25),"")</f>
        <v/>
      </c>
      <c r="AI51" s="56" t="str">
        <f>IF(AND('Mapa final'!$Y$26="Muy Baja",'Mapa final'!$AA$26="Catastrófico"),CONCATENATE("R6C",'Mapa final'!$O$26),"")</f>
        <v/>
      </c>
      <c r="AJ51" s="56" t="str">
        <f>IF(AND('Mapa final'!$Y$27="Muy Baja",'Mapa final'!$AA$27="Catastrófico"),CONCATENATE("R6C",'Mapa final'!$O$27),"")</f>
        <v/>
      </c>
      <c r="AK51" s="56" t="str">
        <f>IF(AND('Mapa final'!$Y$28="Muy Baja",'Mapa final'!$AA$28="Catastrófico"),CONCATENATE("R6C",'Mapa final'!$O$28),"")</f>
        <v/>
      </c>
      <c r="AL51" s="56" t="str">
        <f>IF(AND('Mapa final'!$Y$29="Muy Baja",'Mapa final'!$AA$29="Catastrófico"),CONCATENATE("R6C",'Mapa final'!$O$29),"")</f>
        <v/>
      </c>
      <c r="AM51" s="57" t="str">
        <f>IF(AND('Mapa final'!$Y$30="Muy Baja",'Mapa final'!$AA$30="Catastrófico"),CONCATENATE("R6C",'Mapa final'!$O$30),"")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302"/>
      <c r="C52" s="302"/>
      <c r="D52" s="303"/>
      <c r="E52" s="343"/>
      <c r="F52" s="344"/>
      <c r="G52" s="344"/>
      <c r="H52" s="344"/>
      <c r="I52" s="345"/>
      <c r="J52" s="77" t="str">
        <f>IF(AND('Mapa final'!$Y$31="Muy Baja",'Mapa final'!$AA$31="Leve"),CONCATENATE("R7C",'Mapa final'!$O$31),"")</f>
        <v/>
      </c>
      <c r="K52" s="78" t="str">
        <f>IF(AND('Mapa final'!$Y$32="Muy Baja",'Mapa final'!$AA$32="Leve"),CONCATENATE("R7C",'Mapa final'!$O$32),"")</f>
        <v/>
      </c>
      <c r="L52" s="78" t="str">
        <f>IF(AND('Mapa final'!$Y$33="Muy Baja",'Mapa final'!$AA$33="Leve"),CONCATENATE("R7C",'Mapa final'!$O$33),"")</f>
        <v/>
      </c>
      <c r="M52" s="78" t="str">
        <f>IF(AND('Mapa final'!$Y$34="Muy Baja",'Mapa final'!$AA$34="Leve"),CONCATENATE("R7C",'Mapa final'!$O$34),"")</f>
        <v/>
      </c>
      <c r="N52" s="78" t="str">
        <f>IF(AND('Mapa final'!$Y$35="Muy Baja",'Mapa final'!$AA$35="Leve"),CONCATENATE("R7C",'Mapa final'!$O$35),"")</f>
        <v/>
      </c>
      <c r="O52" s="79" t="str">
        <f>IF(AND('Mapa final'!$Y$36="Muy Baja",'Mapa final'!$AA$36="Leve"),CONCATENATE("R7C",'Mapa final'!$O$36),"")</f>
        <v/>
      </c>
      <c r="P52" s="77" t="str">
        <f>IF(AND('Mapa final'!$Y$31="Muy Baja",'Mapa final'!$AA$31="Menor"),CONCATENATE("R7C",'Mapa final'!$O$31),"")</f>
        <v/>
      </c>
      <c r="Q52" s="78" t="str">
        <f>IF(AND('Mapa final'!$Y$32="Muy Baja",'Mapa final'!$AA$32="Menor"),CONCATENATE("R7C",'Mapa final'!$O$32),"")</f>
        <v/>
      </c>
      <c r="R52" s="78" t="str">
        <f>IF(AND('Mapa final'!$Y$33="Muy Baja",'Mapa final'!$AA$33="Menor"),CONCATENATE("R7C",'Mapa final'!$O$33),"")</f>
        <v/>
      </c>
      <c r="S52" s="78" t="str">
        <f>IF(AND('Mapa final'!$Y$34="Muy Baja",'Mapa final'!$AA$34="Menor"),CONCATENATE("R7C",'Mapa final'!$O$34),"")</f>
        <v/>
      </c>
      <c r="T52" s="78" t="str">
        <f>IF(AND('Mapa final'!$Y$35="Muy Baja",'Mapa final'!$AA$35="Menor"),CONCATENATE("R7C",'Mapa final'!$O$35),"")</f>
        <v/>
      </c>
      <c r="U52" s="79" t="str">
        <f>IF(AND('Mapa final'!$Y$36="Muy Baja",'Mapa final'!$AA$36="Menor"),CONCATENATE("R7C",'Mapa final'!$O$36),"")</f>
        <v/>
      </c>
      <c r="V52" s="68" t="str">
        <f>IF(AND('Mapa final'!$Y$31="Muy Baja",'Mapa final'!$AA$31="Moderado"),CONCATENATE("R7C",'Mapa final'!$O$31),"")</f>
        <v/>
      </c>
      <c r="W52" s="69" t="str">
        <f>IF(AND('Mapa final'!$Y$32="Muy Baja",'Mapa final'!$AA$32="Moderado"),CONCATENATE("R7C",'Mapa final'!$O$32),"")</f>
        <v/>
      </c>
      <c r="X52" s="69" t="str">
        <f>IF(AND('Mapa final'!$Y$33="Muy Baja",'Mapa final'!$AA$33="Moderado"),CONCATENATE("R7C",'Mapa final'!$O$33),"")</f>
        <v/>
      </c>
      <c r="Y52" s="69" t="str">
        <f>IF(AND('Mapa final'!$Y$34="Muy Baja",'Mapa final'!$AA$34="Moderado"),CONCATENATE("R7C",'Mapa final'!$O$34),"")</f>
        <v/>
      </c>
      <c r="Z52" s="69" t="str">
        <f>IF(AND('Mapa final'!$Y$35="Muy Baja",'Mapa final'!$AA$35="Moderado"),CONCATENATE("R7C",'Mapa final'!$O$35),"")</f>
        <v/>
      </c>
      <c r="AA52" s="70" t="str">
        <f>IF(AND('Mapa final'!$Y$36="Muy Baja",'Mapa final'!$AA$36="Moderado"),CONCATENATE("R7C",'Mapa final'!$O$36),"")</f>
        <v/>
      </c>
      <c r="AB52" s="52" t="str">
        <f>IF(AND('Mapa final'!$Y$31="Muy Baja",'Mapa final'!$AA$31="Mayor"),CONCATENATE("R7C",'Mapa final'!$O$31),"")</f>
        <v/>
      </c>
      <c r="AC52" s="53" t="str">
        <f>IF(AND('Mapa final'!$Y$32="Muy Baja",'Mapa final'!$AA$32="Mayor"),CONCATENATE("R7C",'Mapa final'!$O$32),"")</f>
        <v/>
      </c>
      <c r="AD52" s="58" t="str">
        <f>IF(AND('Mapa final'!$Y$33="Muy Baja",'Mapa final'!$AA$33="Mayor"),CONCATENATE("R7C",'Mapa final'!$O$33),"")</f>
        <v/>
      </c>
      <c r="AE52" s="58" t="str">
        <f>IF(AND('Mapa final'!$Y$34="Muy Baja",'Mapa final'!$AA$34="Mayor"),CONCATENATE("R7C",'Mapa final'!$O$34),"")</f>
        <v/>
      </c>
      <c r="AF52" s="58" t="str">
        <f>IF(AND('Mapa final'!$Y$35="Muy Baja",'Mapa final'!$AA$35="Mayor"),CONCATENATE("R7C",'Mapa final'!$O$35),"")</f>
        <v/>
      </c>
      <c r="AG52" s="54" t="str">
        <f>IF(AND('Mapa final'!$Y$36="Muy Baja",'Mapa final'!$AA$36="Mayor"),CONCATENATE("R7C",'Mapa final'!$O$36),"")</f>
        <v/>
      </c>
      <c r="AH52" s="55" t="str">
        <f>IF(AND('Mapa final'!$Y$31="Muy Baja",'Mapa final'!$AA$31="Catastrófico"),CONCATENATE("R7C",'Mapa final'!$O$31),"")</f>
        <v/>
      </c>
      <c r="AI52" s="56" t="str">
        <f>IF(AND('Mapa final'!$Y$32="Muy Baja",'Mapa final'!$AA$32="Catastrófico"),CONCATENATE("R7C",'Mapa final'!$O$32),"")</f>
        <v/>
      </c>
      <c r="AJ52" s="56" t="str">
        <f>IF(AND('Mapa final'!$Y$33="Muy Baja",'Mapa final'!$AA$33="Catastrófico"),CONCATENATE("R7C",'Mapa final'!$O$33),"")</f>
        <v/>
      </c>
      <c r="AK52" s="56" t="str">
        <f>IF(AND('Mapa final'!$Y$34="Muy Baja",'Mapa final'!$AA$34="Catastrófico"),CONCATENATE("R7C",'Mapa final'!$O$34),"")</f>
        <v/>
      </c>
      <c r="AL52" s="56" t="str">
        <f>IF(AND('Mapa final'!$Y$35="Muy Baja",'Mapa final'!$AA$35="Catastrófico"),CONCATENATE("R7C",'Mapa final'!$O$35),"")</f>
        <v/>
      </c>
      <c r="AM52" s="57" t="str">
        <f>IF(AND('Mapa final'!$Y$36="Muy Baja",'Mapa final'!$AA$36="Catastrófico"),CONCATENATE("R7C",'Mapa final'!$O$36),"")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302"/>
      <c r="C53" s="302"/>
      <c r="D53" s="303"/>
      <c r="E53" s="343"/>
      <c r="F53" s="344"/>
      <c r="G53" s="344"/>
      <c r="H53" s="344"/>
      <c r="I53" s="345"/>
      <c r="J53" s="77" t="str">
        <f>IF(AND('Mapa final'!$Y$37="Muy Baja",'Mapa final'!$AA$37="Leve"),CONCATENATE("R8C",'Mapa final'!$O$37),"")</f>
        <v/>
      </c>
      <c r="K53" s="78" t="str">
        <f>IF(AND('Mapa final'!$Y$38="Muy Baja",'Mapa final'!$AA$38="Leve"),CONCATENATE("R8C",'Mapa final'!$O$38),"")</f>
        <v/>
      </c>
      <c r="L53" s="78" t="str">
        <f>IF(AND('Mapa final'!$Y$39="Muy Baja",'Mapa final'!$AA$39="Leve"),CONCATENATE("R8C",'Mapa final'!$O$39),"")</f>
        <v/>
      </c>
      <c r="M53" s="78" t="str">
        <f>IF(AND('Mapa final'!$Y$40="Muy Baja",'Mapa final'!$AA$40="Leve"),CONCATENATE("R8C",'Mapa final'!$O$40),"")</f>
        <v/>
      </c>
      <c r="N53" s="78" t="str">
        <f>IF(AND('Mapa final'!$Y$41="Muy Baja",'Mapa final'!$AA$41="Leve"),CONCATENATE("R8C",'Mapa final'!$O$41),"")</f>
        <v/>
      </c>
      <c r="O53" s="79" t="str">
        <f>IF(AND('Mapa final'!$Y$42="Muy Baja",'Mapa final'!$AA$42="Leve"),CONCATENATE("R8C",'Mapa final'!$O$42),"")</f>
        <v/>
      </c>
      <c r="P53" s="77" t="str">
        <f>IF(AND('Mapa final'!$Y$37="Muy Baja",'Mapa final'!$AA$37="Menor"),CONCATENATE("R8C",'Mapa final'!$O$37),"")</f>
        <v/>
      </c>
      <c r="Q53" s="78" t="str">
        <f>IF(AND('Mapa final'!$Y$38="Muy Baja",'Mapa final'!$AA$38="Menor"),CONCATENATE("R8C",'Mapa final'!$O$38),"")</f>
        <v/>
      </c>
      <c r="R53" s="78" t="str">
        <f>IF(AND('Mapa final'!$Y$39="Muy Baja",'Mapa final'!$AA$39="Menor"),CONCATENATE("R8C",'Mapa final'!$O$39),"")</f>
        <v/>
      </c>
      <c r="S53" s="78" t="str">
        <f>IF(AND('Mapa final'!$Y$40="Muy Baja",'Mapa final'!$AA$40="Menor"),CONCATENATE("R8C",'Mapa final'!$O$40),"")</f>
        <v/>
      </c>
      <c r="T53" s="78" t="str">
        <f>IF(AND('Mapa final'!$Y$41="Muy Baja",'Mapa final'!$AA$41="Menor"),CONCATENATE("R8C",'Mapa final'!$O$41),"")</f>
        <v/>
      </c>
      <c r="U53" s="79" t="str">
        <f>IF(AND('Mapa final'!$Y$42="Muy Baja",'Mapa final'!$AA$42="Menor"),CONCATENATE("R8C",'Mapa final'!$O$42),"")</f>
        <v/>
      </c>
      <c r="V53" s="68" t="str">
        <f>IF(AND('Mapa final'!$Y$37="Muy Baja",'Mapa final'!$AA$37="Moderado"),CONCATENATE("R8C",'Mapa final'!$O$37),"")</f>
        <v/>
      </c>
      <c r="W53" s="69" t="str">
        <f>IF(AND('Mapa final'!$Y$38="Muy Baja",'Mapa final'!$AA$38="Moderado"),CONCATENATE("R8C",'Mapa final'!$O$38),"")</f>
        <v/>
      </c>
      <c r="X53" s="69" t="str">
        <f>IF(AND('Mapa final'!$Y$39="Muy Baja",'Mapa final'!$AA$39="Moderado"),CONCATENATE("R8C",'Mapa final'!$O$39),"")</f>
        <v/>
      </c>
      <c r="Y53" s="69" t="str">
        <f>IF(AND('Mapa final'!$Y$40="Muy Baja",'Mapa final'!$AA$40="Moderado"),CONCATENATE("R8C",'Mapa final'!$O$40),"")</f>
        <v/>
      </c>
      <c r="Z53" s="69" t="str">
        <f>IF(AND('Mapa final'!$Y$41="Muy Baja",'Mapa final'!$AA$41="Moderado"),CONCATENATE("R8C",'Mapa final'!$O$41),"")</f>
        <v/>
      </c>
      <c r="AA53" s="70" t="str">
        <f>IF(AND('Mapa final'!$Y$42="Muy Baja",'Mapa final'!$AA$42="Moderado"),CONCATENATE("R8C",'Mapa final'!$O$42),"")</f>
        <v/>
      </c>
      <c r="AB53" s="52" t="str">
        <f>IF(AND('Mapa final'!$Y$37="Muy Baja",'Mapa final'!$AA$37="Mayor"),CONCATENATE("R8C",'Mapa final'!$O$37),"")</f>
        <v/>
      </c>
      <c r="AC53" s="53" t="str">
        <f>IF(AND('Mapa final'!$Y$38="Muy Baja",'Mapa final'!$AA$38="Mayor"),CONCATENATE("R8C",'Mapa final'!$O$38),"")</f>
        <v/>
      </c>
      <c r="AD53" s="58" t="str">
        <f>IF(AND('Mapa final'!$Y$39="Muy Baja",'Mapa final'!$AA$39="Mayor"),CONCATENATE("R8C",'Mapa final'!$O$39),"")</f>
        <v/>
      </c>
      <c r="AE53" s="58" t="str">
        <f>IF(AND('Mapa final'!$Y$40="Muy Baja",'Mapa final'!$AA$40="Mayor"),CONCATENATE("R8C",'Mapa final'!$O$40),"")</f>
        <v/>
      </c>
      <c r="AF53" s="58" t="str">
        <f>IF(AND('Mapa final'!$Y$41="Muy Baja",'Mapa final'!$AA$41="Mayor"),CONCATENATE("R8C",'Mapa final'!$O$41),"")</f>
        <v/>
      </c>
      <c r="AG53" s="54" t="str">
        <f>IF(AND('Mapa final'!$Y$42="Muy Baja",'Mapa final'!$AA$42="Mayor"),CONCATENATE("R8C",'Mapa final'!$O$42),"")</f>
        <v/>
      </c>
      <c r="AH53" s="55" t="str">
        <f>IF(AND('Mapa final'!$Y$37="Muy Baja",'Mapa final'!$AA$37="Catastrófico"),CONCATENATE("R8C",'Mapa final'!$O$37),"")</f>
        <v/>
      </c>
      <c r="AI53" s="56" t="str">
        <f>IF(AND('Mapa final'!$Y$38="Muy Baja",'Mapa final'!$AA$38="Catastrófico"),CONCATENATE("R8C",'Mapa final'!$O$38),"")</f>
        <v/>
      </c>
      <c r="AJ53" s="56" t="str">
        <f>IF(AND('Mapa final'!$Y$39="Muy Baja",'Mapa final'!$AA$39="Catastrófico"),CONCATENATE("R8C",'Mapa final'!$O$39),"")</f>
        <v/>
      </c>
      <c r="AK53" s="56" t="str">
        <f>IF(AND('Mapa final'!$Y$40="Muy Baja",'Mapa final'!$AA$40="Catastrófico"),CONCATENATE("R8C",'Mapa final'!$O$40),"")</f>
        <v/>
      </c>
      <c r="AL53" s="56" t="str">
        <f>IF(AND('Mapa final'!$Y$41="Muy Baja",'Mapa final'!$AA$41="Catastrófico"),CONCATENATE("R8C",'Mapa final'!$O$41),"")</f>
        <v/>
      </c>
      <c r="AM53" s="57" t="str">
        <f>IF(AND('Mapa final'!$Y$42="Muy Baja",'Mapa final'!$AA$42="Catastrófico"),CONCATENATE("R8C",'Mapa final'!$O$42),"")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302"/>
      <c r="C54" s="302"/>
      <c r="D54" s="303"/>
      <c r="E54" s="343"/>
      <c r="F54" s="344"/>
      <c r="G54" s="344"/>
      <c r="H54" s="344"/>
      <c r="I54" s="345"/>
      <c r="J54" s="77" t="str">
        <f>IF(AND('Mapa final'!$Y$43="Muy Baja",'Mapa final'!$AA$43="Leve"),CONCATENATE("R9C",'Mapa final'!$O$43),"")</f>
        <v/>
      </c>
      <c r="K54" s="78" t="str">
        <f>IF(AND('Mapa final'!$Y$44="Muy Baja",'Mapa final'!$AA$44="Leve"),CONCATENATE("R9C",'Mapa final'!$O$44),"")</f>
        <v/>
      </c>
      <c r="L54" s="78" t="str">
        <f>IF(AND('Mapa final'!$Y$45="Muy Baja",'Mapa final'!$AA$45="Leve"),CONCATENATE("R9C",'Mapa final'!$O$45),"")</f>
        <v/>
      </c>
      <c r="M54" s="78" t="str">
        <f>IF(AND('Mapa final'!$Y$46="Muy Baja",'Mapa final'!$AA$46="Leve"),CONCATENATE("R9C",'Mapa final'!$O$46),"")</f>
        <v/>
      </c>
      <c r="N54" s="78" t="str">
        <f>IF(AND('Mapa final'!$Y$47="Muy Baja",'Mapa final'!$AA$47="Leve"),CONCATENATE("R9C",'Mapa final'!$O$47),"")</f>
        <v/>
      </c>
      <c r="O54" s="79" t="str">
        <f>IF(AND('Mapa final'!$Y$48="Muy Baja",'Mapa final'!$AA$48="Leve"),CONCATENATE("R9C",'Mapa final'!$O$48),"")</f>
        <v/>
      </c>
      <c r="P54" s="77" t="str">
        <f>IF(AND('Mapa final'!$Y$43="Muy Baja",'Mapa final'!$AA$43="Menor"),CONCATENATE("R9C",'Mapa final'!$O$43),"")</f>
        <v/>
      </c>
      <c r="Q54" s="78" t="str">
        <f>IF(AND('Mapa final'!$Y$44="Muy Baja",'Mapa final'!$AA$44="Menor"),CONCATENATE("R9C",'Mapa final'!$O$44),"")</f>
        <v/>
      </c>
      <c r="R54" s="78" t="str">
        <f>IF(AND('Mapa final'!$Y$45="Muy Baja",'Mapa final'!$AA$45="Menor"),CONCATENATE("R9C",'Mapa final'!$O$45),"")</f>
        <v/>
      </c>
      <c r="S54" s="78" t="str">
        <f>IF(AND('Mapa final'!$Y$46="Muy Baja",'Mapa final'!$AA$46="Menor"),CONCATENATE("R9C",'Mapa final'!$O$46),"")</f>
        <v/>
      </c>
      <c r="T54" s="78" t="str">
        <f>IF(AND('Mapa final'!$Y$47="Muy Baja",'Mapa final'!$AA$47="Menor"),CONCATENATE("R9C",'Mapa final'!$O$47),"")</f>
        <v/>
      </c>
      <c r="U54" s="79" t="str">
        <f>IF(AND('Mapa final'!$Y$48="Muy Baja",'Mapa final'!$AA$48="Menor"),CONCATENATE("R9C",'Mapa final'!$O$48),"")</f>
        <v/>
      </c>
      <c r="V54" s="68" t="str">
        <f>IF(AND('Mapa final'!$Y$43="Muy Baja",'Mapa final'!$AA$43="Moderado"),CONCATENATE("R9C",'Mapa final'!$O$43),"")</f>
        <v/>
      </c>
      <c r="W54" s="69" t="str">
        <f>IF(AND('Mapa final'!$Y$44="Muy Baja",'Mapa final'!$AA$44="Moderado"),CONCATENATE("R9C",'Mapa final'!$O$44),"")</f>
        <v/>
      </c>
      <c r="X54" s="69" t="str">
        <f>IF(AND('Mapa final'!$Y$45="Muy Baja",'Mapa final'!$AA$45="Moderado"),CONCATENATE("R9C",'Mapa final'!$O$45),"")</f>
        <v/>
      </c>
      <c r="Y54" s="69" t="str">
        <f>IF(AND('Mapa final'!$Y$46="Muy Baja",'Mapa final'!$AA$46="Moderado"),CONCATENATE("R9C",'Mapa final'!$O$46),"")</f>
        <v/>
      </c>
      <c r="Z54" s="69" t="str">
        <f>IF(AND('Mapa final'!$Y$47="Muy Baja",'Mapa final'!$AA$47="Moderado"),CONCATENATE("R9C",'Mapa final'!$O$47),"")</f>
        <v/>
      </c>
      <c r="AA54" s="70" t="str">
        <f>IF(AND('Mapa final'!$Y$48="Muy Baja",'Mapa final'!$AA$48="Moderado"),CONCATENATE("R9C",'Mapa final'!$O$48),"")</f>
        <v/>
      </c>
      <c r="AB54" s="52" t="str">
        <f>IF(AND('Mapa final'!$Y$43="Muy Baja",'Mapa final'!$AA$43="Mayor"),CONCATENATE("R9C",'Mapa final'!$O$43),"")</f>
        <v/>
      </c>
      <c r="AC54" s="53" t="str">
        <f>IF(AND('Mapa final'!$Y$44="Muy Baja",'Mapa final'!$AA$44="Mayor"),CONCATENATE("R9C",'Mapa final'!$O$44),"")</f>
        <v/>
      </c>
      <c r="AD54" s="58" t="str">
        <f>IF(AND('Mapa final'!$Y$45="Muy Baja",'Mapa final'!$AA$45="Mayor"),CONCATENATE("R9C",'Mapa final'!$O$45),"")</f>
        <v/>
      </c>
      <c r="AE54" s="58" t="str">
        <f>IF(AND('Mapa final'!$Y$46="Muy Baja",'Mapa final'!$AA$46="Mayor"),CONCATENATE("R9C",'Mapa final'!$O$46),"")</f>
        <v/>
      </c>
      <c r="AF54" s="58" t="str">
        <f>IF(AND('Mapa final'!$Y$47="Muy Baja",'Mapa final'!$AA$47="Mayor"),CONCATENATE("R9C",'Mapa final'!$O$47),"")</f>
        <v/>
      </c>
      <c r="AG54" s="54" t="str">
        <f>IF(AND('Mapa final'!$Y$48="Muy Baja",'Mapa final'!$AA$48="Mayor"),CONCATENATE("R9C",'Mapa final'!$O$48),"")</f>
        <v/>
      </c>
      <c r="AH54" s="55" t="str">
        <f>IF(AND('Mapa final'!$Y$43="Muy Baja",'Mapa final'!$AA$43="Catastrófico"),CONCATENATE("R9C",'Mapa final'!$O$43),"")</f>
        <v/>
      </c>
      <c r="AI54" s="56" t="str">
        <f>IF(AND('Mapa final'!$Y$44="Muy Baja",'Mapa final'!$AA$44="Catastrófico"),CONCATENATE("R9C",'Mapa final'!$O$44),"")</f>
        <v/>
      </c>
      <c r="AJ54" s="56" t="str">
        <f>IF(AND('Mapa final'!$Y$45="Muy Baja",'Mapa final'!$AA$45="Catastrófico"),CONCATENATE("R9C",'Mapa final'!$O$45),"")</f>
        <v/>
      </c>
      <c r="AK54" s="56" t="str">
        <f>IF(AND('Mapa final'!$Y$46="Muy Baja",'Mapa final'!$AA$46="Catastrófico"),CONCATENATE("R9C",'Mapa final'!$O$46),"")</f>
        <v/>
      </c>
      <c r="AL54" s="56" t="str">
        <f>IF(AND('Mapa final'!$Y$47="Muy Baja",'Mapa final'!$AA$47="Catastrófico"),CONCATENATE("R9C",'Mapa final'!$O$47),"")</f>
        <v/>
      </c>
      <c r="AM54" s="57" t="str">
        <f>IF(AND('Mapa final'!$Y$48="Muy Baja",'Mapa final'!$AA$48="Catastrófico"),CONCATENATE("R9C",'Mapa final'!$O$48),"")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302"/>
      <c r="C55" s="302"/>
      <c r="D55" s="303"/>
      <c r="E55" s="346"/>
      <c r="F55" s="347"/>
      <c r="G55" s="347"/>
      <c r="H55" s="347"/>
      <c r="I55" s="348"/>
      <c r="J55" s="80" t="str">
        <f>IF(AND('Mapa final'!$Y$49="Muy Baja",'Mapa final'!$AA$49="Leve"),CONCATENATE("R10C",'Mapa final'!$O$49),"")</f>
        <v/>
      </c>
      <c r="K55" s="81" t="str">
        <f>IF(AND('Mapa final'!$Y$50="Muy Baja",'Mapa final'!$AA$50="Leve"),CONCATENATE("R10C",'Mapa final'!$O$50),"")</f>
        <v/>
      </c>
      <c r="L55" s="81" t="str">
        <f>IF(AND('Mapa final'!$Y$51="Muy Baja",'Mapa final'!$AA$51="Leve"),CONCATENATE("R10C",'Mapa final'!$O$51),"")</f>
        <v/>
      </c>
      <c r="M55" s="81" t="str">
        <f>IF(AND('Mapa final'!$Y$52="Muy Baja",'Mapa final'!$AA$52="Leve"),CONCATENATE("R10C",'Mapa final'!$O$52),"")</f>
        <v/>
      </c>
      <c r="N55" s="81" t="str">
        <f>IF(AND('Mapa final'!$Y$53="Muy Baja",'Mapa final'!$AA$53="Leve"),CONCATENATE("R10C",'Mapa final'!$O$53),"")</f>
        <v/>
      </c>
      <c r="O55" s="82" t="str">
        <f>IF(AND('Mapa final'!$Y$54="Muy Baja",'Mapa final'!$AA$54="Leve"),CONCATENATE("R10C",'Mapa final'!$O$54),"")</f>
        <v/>
      </c>
      <c r="P55" s="80" t="str">
        <f>IF(AND('Mapa final'!$Y$49="Muy Baja",'Mapa final'!$AA$49="Menor"),CONCATENATE("R10C",'Mapa final'!$O$49),"")</f>
        <v/>
      </c>
      <c r="Q55" s="81" t="str">
        <f>IF(AND('Mapa final'!$Y$50="Muy Baja",'Mapa final'!$AA$50="Menor"),CONCATENATE("R10C",'Mapa final'!$O$50),"")</f>
        <v/>
      </c>
      <c r="R55" s="81" t="str">
        <f>IF(AND('Mapa final'!$Y$51="Muy Baja",'Mapa final'!$AA$51="Menor"),CONCATENATE("R10C",'Mapa final'!$O$51),"")</f>
        <v/>
      </c>
      <c r="S55" s="81" t="str">
        <f>IF(AND('Mapa final'!$Y$52="Muy Baja",'Mapa final'!$AA$52="Menor"),CONCATENATE("R10C",'Mapa final'!$O$52),"")</f>
        <v/>
      </c>
      <c r="T55" s="81" t="str">
        <f>IF(AND('Mapa final'!$Y$53="Muy Baja",'Mapa final'!$AA$53="Menor"),CONCATENATE("R10C",'Mapa final'!$O$53),"")</f>
        <v/>
      </c>
      <c r="U55" s="82" t="str">
        <f>IF(AND('Mapa final'!$Y$54="Muy Baja",'Mapa final'!$AA$54="Menor"),CONCATENATE("R10C",'Mapa final'!$O$54),"")</f>
        <v/>
      </c>
      <c r="V55" s="71" t="str">
        <f>IF(AND('Mapa final'!$Y$49="Muy Baja",'Mapa final'!$AA$49="Moderado"),CONCATENATE("R10C",'Mapa final'!$O$49),"")</f>
        <v/>
      </c>
      <c r="W55" s="72" t="str">
        <f>IF(AND('Mapa final'!$Y$50="Muy Baja",'Mapa final'!$AA$50="Moderado"),CONCATENATE("R10C",'Mapa final'!$O$50),"")</f>
        <v/>
      </c>
      <c r="X55" s="72" t="str">
        <f>IF(AND('Mapa final'!$Y$51="Muy Baja",'Mapa final'!$AA$51="Moderado"),CONCATENATE("R10C",'Mapa final'!$O$51),"")</f>
        <v/>
      </c>
      <c r="Y55" s="72" t="str">
        <f>IF(AND('Mapa final'!$Y$52="Muy Baja",'Mapa final'!$AA$52="Moderado"),CONCATENATE("R10C",'Mapa final'!$O$52),"")</f>
        <v/>
      </c>
      <c r="Z55" s="72" t="str">
        <f>IF(AND('Mapa final'!$Y$53="Muy Baja",'Mapa final'!$AA$53="Moderado"),CONCATENATE("R10C",'Mapa final'!$O$53),"")</f>
        <v/>
      </c>
      <c r="AA55" s="73" t="str">
        <f>IF(AND('Mapa final'!$Y$54="Muy Baja",'Mapa final'!$AA$54="Moderado"),CONCATENATE("R10C",'Mapa final'!$O$54),"")</f>
        <v/>
      </c>
      <c r="AB55" s="59" t="str">
        <f>IF(AND('Mapa final'!$Y$49="Muy Baja",'Mapa final'!$AA$49="Mayor"),CONCATENATE("R10C",'Mapa final'!$O$49),"")</f>
        <v/>
      </c>
      <c r="AC55" s="60" t="str">
        <f>IF(AND('Mapa final'!$Y$50="Muy Baja",'Mapa final'!$AA$50="Mayor"),CONCATENATE("R10C",'Mapa final'!$O$50),"")</f>
        <v/>
      </c>
      <c r="AD55" s="60" t="str">
        <f>IF(AND('Mapa final'!$Y$51="Muy Baja",'Mapa final'!$AA$51="Mayor"),CONCATENATE("R10C",'Mapa final'!$O$51),"")</f>
        <v/>
      </c>
      <c r="AE55" s="60" t="str">
        <f>IF(AND('Mapa final'!$Y$52="Muy Baja",'Mapa final'!$AA$52="Mayor"),CONCATENATE("R10C",'Mapa final'!$O$52),"")</f>
        <v/>
      </c>
      <c r="AF55" s="60" t="str">
        <f>IF(AND('Mapa final'!$Y$53="Muy Baja",'Mapa final'!$AA$53="Mayor"),CONCATENATE("R10C",'Mapa final'!$O$53),"")</f>
        <v/>
      </c>
      <c r="AG55" s="61" t="str">
        <f>IF(AND('Mapa final'!$Y$54="Muy Baja",'Mapa final'!$AA$54="Mayor"),CONCATENATE("R10C",'Mapa final'!$O$54),"")</f>
        <v/>
      </c>
      <c r="AH55" s="62" t="str">
        <f>IF(AND('Mapa final'!$Y$49="Muy Baja",'Mapa final'!$AA$49="Catastrófico"),CONCATENATE("R10C",'Mapa final'!$O$49),"")</f>
        <v/>
      </c>
      <c r="AI55" s="63" t="str">
        <f>IF(AND('Mapa final'!$Y$50="Muy Baja",'Mapa final'!$AA$50="Catastrófico"),CONCATENATE("R10C",'Mapa final'!$O$50),"")</f>
        <v/>
      </c>
      <c r="AJ55" s="63" t="str">
        <f>IF(AND('Mapa final'!$Y$51="Muy Baja",'Mapa final'!$AA$51="Catastrófico"),CONCATENATE("R10C",'Mapa final'!$O$51),"")</f>
        <v/>
      </c>
      <c r="AK55" s="63" t="str">
        <f>IF(AND('Mapa final'!$Y$52="Muy Baja",'Mapa final'!$AA$52="Catastrófico"),CONCATENATE("R10C",'Mapa final'!$O$52),"")</f>
        <v/>
      </c>
      <c r="AL55" s="63" t="str">
        <f>IF(AND('Mapa final'!$Y$53="Muy Baja",'Mapa final'!$AA$53="Catastrófico"),CONCATENATE("R10C",'Mapa final'!$O$53),"")</f>
        <v/>
      </c>
      <c r="AM55" s="64" t="str">
        <f>IF(AND('Mapa final'!$Y$54="Muy Baja",'Mapa final'!$AA$54="Catastrófico"),CONCATENATE("R10C",'Mapa final'!$O$54),"")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40" t="s">
        <v>112</v>
      </c>
      <c r="K56" s="341"/>
      <c r="L56" s="341"/>
      <c r="M56" s="341"/>
      <c r="N56" s="341"/>
      <c r="O56" s="342"/>
      <c r="P56" s="340" t="s">
        <v>111</v>
      </c>
      <c r="Q56" s="341"/>
      <c r="R56" s="341"/>
      <c r="S56" s="341"/>
      <c r="T56" s="341"/>
      <c r="U56" s="342"/>
      <c r="V56" s="340" t="s">
        <v>110</v>
      </c>
      <c r="W56" s="341"/>
      <c r="X56" s="341"/>
      <c r="Y56" s="341"/>
      <c r="Z56" s="341"/>
      <c r="AA56" s="342"/>
      <c r="AB56" s="340" t="s">
        <v>109</v>
      </c>
      <c r="AC56" s="349"/>
      <c r="AD56" s="341"/>
      <c r="AE56" s="341"/>
      <c r="AF56" s="341"/>
      <c r="AG56" s="342"/>
      <c r="AH56" s="340" t="s">
        <v>108</v>
      </c>
      <c r="AI56" s="341"/>
      <c r="AJ56" s="341"/>
      <c r="AK56" s="341"/>
      <c r="AL56" s="341"/>
      <c r="AM56" s="342"/>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43"/>
      <c r="K57" s="344"/>
      <c r="L57" s="344"/>
      <c r="M57" s="344"/>
      <c r="N57" s="344"/>
      <c r="O57" s="345"/>
      <c r="P57" s="343"/>
      <c r="Q57" s="344"/>
      <c r="R57" s="344"/>
      <c r="S57" s="344"/>
      <c r="T57" s="344"/>
      <c r="U57" s="345"/>
      <c r="V57" s="343"/>
      <c r="W57" s="344"/>
      <c r="X57" s="344"/>
      <c r="Y57" s="344"/>
      <c r="Z57" s="344"/>
      <c r="AA57" s="345"/>
      <c r="AB57" s="343"/>
      <c r="AC57" s="344"/>
      <c r="AD57" s="344"/>
      <c r="AE57" s="344"/>
      <c r="AF57" s="344"/>
      <c r="AG57" s="345"/>
      <c r="AH57" s="343"/>
      <c r="AI57" s="344"/>
      <c r="AJ57" s="344"/>
      <c r="AK57" s="344"/>
      <c r="AL57" s="344"/>
      <c r="AM57" s="34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43"/>
      <c r="K58" s="344"/>
      <c r="L58" s="344"/>
      <c r="M58" s="344"/>
      <c r="N58" s="344"/>
      <c r="O58" s="345"/>
      <c r="P58" s="343"/>
      <c r="Q58" s="344"/>
      <c r="R58" s="344"/>
      <c r="S58" s="344"/>
      <c r="T58" s="344"/>
      <c r="U58" s="345"/>
      <c r="V58" s="343"/>
      <c r="W58" s="344"/>
      <c r="X58" s="344"/>
      <c r="Y58" s="344"/>
      <c r="Z58" s="344"/>
      <c r="AA58" s="345"/>
      <c r="AB58" s="343"/>
      <c r="AC58" s="344"/>
      <c r="AD58" s="344"/>
      <c r="AE58" s="344"/>
      <c r="AF58" s="344"/>
      <c r="AG58" s="345"/>
      <c r="AH58" s="343"/>
      <c r="AI58" s="344"/>
      <c r="AJ58" s="344"/>
      <c r="AK58" s="344"/>
      <c r="AL58" s="344"/>
      <c r="AM58" s="34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43"/>
      <c r="K59" s="344"/>
      <c r="L59" s="344"/>
      <c r="M59" s="344"/>
      <c r="N59" s="344"/>
      <c r="O59" s="345"/>
      <c r="P59" s="343"/>
      <c r="Q59" s="344"/>
      <c r="R59" s="344"/>
      <c r="S59" s="344"/>
      <c r="T59" s="344"/>
      <c r="U59" s="345"/>
      <c r="V59" s="343"/>
      <c r="W59" s="344"/>
      <c r="X59" s="344"/>
      <c r="Y59" s="344"/>
      <c r="Z59" s="344"/>
      <c r="AA59" s="345"/>
      <c r="AB59" s="343"/>
      <c r="AC59" s="344"/>
      <c r="AD59" s="344"/>
      <c r="AE59" s="344"/>
      <c r="AF59" s="344"/>
      <c r="AG59" s="345"/>
      <c r="AH59" s="343"/>
      <c r="AI59" s="344"/>
      <c r="AJ59" s="344"/>
      <c r="AK59" s="344"/>
      <c r="AL59" s="344"/>
      <c r="AM59" s="34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43"/>
      <c r="K60" s="344"/>
      <c r="L60" s="344"/>
      <c r="M60" s="344"/>
      <c r="N60" s="344"/>
      <c r="O60" s="345"/>
      <c r="P60" s="343"/>
      <c r="Q60" s="344"/>
      <c r="R60" s="344"/>
      <c r="S60" s="344"/>
      <c r="T60" s="344"/>
      <c r="U60" s="345"/>
      <c r="V60" s="343"/>
      <c r="W60" s="344"/>
      <c r="X60" s="344"/>
      <c r="Y60" s="344"/>
      <c r="Z60" s="344"/>
      <c r="AA60" s="345"/>
      <c r="AB60" s="343"/>
      <c r="AC60" s="344"/>
      <c r="AD60" s="344"/>
      <c r="AE60" s="344"/>
      <c r="AF60" s="344"/>
      <c r="AG60" s="345"/>
      <c r="AH60" s="343"/>
      <c r="AI60" s="344"/>
      <c r="AJ60" s="344"/>
      <c r="AK60" s="344"/>
      <c r="AL60" s="344"/>
      <c r="AM60" s="34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46"/>
      <c r="K61" s="347"/>
      <c r="L61" s="347"/>
      <c r="M61" s="347"/>
      <c r="N61" s="347"/>
      <c r="O61" s="348"/>
      <c r="P61" s="346"/>
      <c r="Q61" s="347"/>
      <c r="R61" s="347"/>
      <c r="S61" s="347"/>
      <c r="T61" s="347"/>
      <c r="U61" s="348"/>
      <c r="V61" s="346"/>
      <c r="W61" s="347"/>
      <c r="X61" s="347"/>
      <c r="Y61" s="347"/>
      <c r="Z61" s="347"/>
      <c r="AA61" s="348"/>
      <c r="AB61" s="346"/>
      <c r="AC61" s="347"/>
      <c r="AD61" s="347"/>
      <c r="AE61" s="347"/>
      <c r="AF61" s="347"/>
      <c r="AG61" s="348"/>
      <c r="AH61" s="346"/>
      <c r="AI61" s="347"/>
      <c r="AJ61" s="347"/>
      <c r="AK61" s="347"/>
      <c r="AL61" s="347"/>
      <c r="AM61" s="34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390" t="s">
        <v>55</v>
      </c>
      <c r="C1" s="390"/>
      <c r="D1" s="39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391" t="s">
        <v>63</v>
      </c>
      <c r="C1" s="391"/>
      <c r="D1" s="391"/>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392" t="s">
        <v>78</v>
      </c>
      <c r="C1" s="393"/>
      <c r="D1" s="393"/>
      <c r="E1" s="393"/>
      <c r="F1" s="394"/>
    </row>
    <row r="2" spans="2:6" ht="16.3" thickBot="1" x14ac:dyDescent="0.5">
      <c r="B2" s="90"/>
      <c r="C2" s="90"/>
      <c r="D2" s="90"/>
      <c r="E2" s="90"/>
      <c r="F2" s="90"/>
    </row>
    <row r="3" spans="2:6" ht="15.9" thickBot="1" x14ac:dyDescent="0.4">
      <c r="B3" s="396" t="s">
        <v>64</v>
      </c>
      <c r="C3" s="397"/>
      <c r="D3" s="397"/>
      <c r="E3" s="102" t="s">
        <v>65</v>
      </c>
      <c r="F3" s="103" t="s">
        <v>66</v>
      </c>
    </row>
    <row r="4" spans="2:6" ht="30.9" x14ac:dyDescent="0.35">
      <c r="B4" s="398" t="s">
        <v>67</v>
      </c>
      <c r="C4" s="400" t="s">
        <v>13</v>
      </c>
      <c r="D4" s="91" t="s">
        <v>14</v>
      </c>
      <c r="E4" s="92" t="s">
        <v>68</v>
      </c>
      <c r="F4" s="93">
        <v>0.25</v>
      </c>
    </row>
    <row r="5" spans="2:6" ht="46.3" x14ac:dyDescent="0.35">
      <c r="B5" s="399"/>
      <c r="C5" s="401"/>
      <c r="D5" s="94" t="s">
        <v>15</v>
      </c>
      <c r="E5" s="95" t="s">
        <v>69</v>
      </c>
      <c r="F5" s="96">
        <v>0.15</v>
      </c>
    </row>
    <row r="6" spans="2:6" ht="46.3" x14ac:dyDescent="0.35">
      <c r="B6" s="399"/>
      <c r="C6" s="401"/>
      <c r="D6" s="94" t="s">
        <v>16</v>
      </c>
      <c r="E6" s="95" t="s">
        <v>70</v>
      </c>
      <c r="F6" s="96">
        <v>0.1</v>
      </c>
    </row>
    <row r="7" spans="2:6" ht="61.75" x14ac:dyDescent="0.35">
      <c r="B7" s="399"/>
      <c r="C7" s="401" t="s">
        <v>17</v>
      </c>
      <c r="D7" s="94" t="s">
        <v>10</v>
      </c>
      <c r="E7" s="95" t="s">
        <v>71</v>
      </c>
      <c r="F7" s="96">
        <v>0.25</v>
      </c>
    </row>
    <row r="8" spans="2:6" ht="30.9" x14ac:dyDescent="0.35">
      <c r="B8" s="399"/>
      <c r="C8" s="401"/>
      <c r="D8" s="94" t="s">
        <v>9</v>
      </c>
      <c r="E8" s="95" t="s">
        <v>72</v>
      </c>
      <c r="F8" s="96">
        <v>0.15</v>
      </c>
    </row>
    <row r="9" spans="2:6" ht="46.3" x14ac:dyDescent="0.35">
      <c r="B9" s="399" t="s">
        <v>162</v>
      </c>
      <c r="C9" s="401" t="s">
        <v>18</v>
      </c>
      <c r="D9" s="94" t="s">
        <v>19</v>
      </c>
      <c r="E9" s="95" t="s">
        <v>73</v>
      </c>
      <c r="F9" s="97" t="s">
        <v>74</v>
      </c>
    </row>
    <row r="10" spans="2:6" ht="46.3" x14ac:dyDescent="0.35">
      <c r="B10" s="399"/>
      <c r="C10" s="401"/>
      <c r="D10" s="94" t="s">
        <v>20</v>
      </c>
      <c r="E10" s="95" t="s">
        <v>75</v>
      </c>
      <c r="F10" s="97" t="s">
        <v>74</v>
      </c>
    </row>
    <row r="11" spans="2:6" ht="30.9" x14ac:dyDescent="0.35">
      <c r="B11" s="399"/>
      <c r="C11" s="401" t="s">
        <v>21</v>
      </c>
      <c r="D11" s="94" t="s">
        <v>22</v>
      </c>
      <c r="E11" s="95" t="s">
        <v>76</v>
      </c>
      <c r="F11" s="97" t="s">
        <v>74</v>
      </c>
    </row>
    <row r="12" spans="2:6" ht="46.3" x14ac:dyDescent="0.35">
      <c r="B12" s="399"/>
      <c r="C12" s="401"/>
      <c r="D12" s="94" t="s">
        <v>23</v>
      </c>
      <c r="E12" s="95" t="s">
        <v>77</v>
      </c>
      <c r="F12" s="97" t="s">
        <v>74</v>
      </c>
    </row>
    <row r="13" spans="2:6" ht="30.9" x14ac:dyDescent="0.35">
      <c r="B13" s="399"/>
      <c r="C13" s="401" t="s">
        <v>24</v>
      </c>
      <c r="D13" s="94" t="s">
        <v>119</v>
      </c>
      <c r="E13" s="95" t="s">
        <v>122</v>
      </c>
      <c r="F13" s="97" t="s">
        <v>74</v>
      </c>
    </row>
    <row r="14" spans="2:6" ht="15.9" thickBot="1" x14ac:dyDescent="0.4">
      <c r="B14" s="402"/>
      <c r="C14" s="403"/>
      <c r="D14" s="98" t="s">
        <v>120</v>
      </c>
      <c r="E14" s="99" t="s">
        <v>121</v>
      </c>
      <c r="F14" s="100" t="s">
        <v>74</v>
      </c>
    </row>
    <row r="15" spans="2:6" ht="49.5" customHeight="1" x14ac:dyDescent="0.35">
      <c r="B15" s="395" t="s">
        <v>159</v>
      </c>
      <c r="C15" s="395"/>
      <c r="D15" s="395"/>
      <c r="E15" s="395"/>
      <c r="F15" s="395"/>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2023-07-28T14:21:58Z</dcterms:modified>
</cp:coreProperties>
</file>