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iliana Lamprea A\Documents\01 Proyectos\06 EDAT\03 Documentos\05 Evidencias\04 Riesgos\Mapas de Riesgos 2022\Mapas de Riesgos - Con segumiento 2022\"/>
    </mc:Choice>
  </mc:AlternateContent>
  <bookViews>
    <workbookView xWindow="0" yWindow="0" windowWidth="16457" windowHeight="5254" tabRatio="882"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1" l="1"/>
  <c r="I10" i="1" l="1"/>
  <c r="T10" i="1" l="1"/>
  <c r="K25" i="1"/>
  <c r="K26" i="1"/>
  <c r="K39" i="1"/>
  <c r="K27" i="1"/>
  <c r="K34" i="1"/>
  <c r="K38" i="1"/>
  <c r="K32" i="1"/>
  <c r="K21" i="1"/>
  <c r="K40" i="1"/>
  <c r="K41" i="1"/>
  <c r="K49" i="1"/>
  <c r="K33" i="1"/>
  <c r="K31" i="1"/>
  <c r="K58" i="1"/>
  <c r="K47" i="1"/>
  <c r="K29" i="1"/>
  <c r="K43" i="1"/>
  <c r="K28" i="1"/>
  <c r="K22" i="1"/>
  <c r="K52" i="1"/>
  <c r="K37" i="1"/>
  <c r="K13" i="1"/>
  <c r="K44" i="1"/>
  <c r="K45" i="1"/>
  <c r="K20" i="1"/>
  <c r="K14" i="1"/>
  <c r="K50" i="1"/>
  <c r="K46" i="1"/>
  <c r="K19" i="1"/>
  <c r="K56" i="1"/>
  <c r="K51" i="1"/>
  <c r="K53" i="1"/>
  <c r="K57" i="1"/>
  <c r="K59" i="1"/>
  <c r="K55" i="1"/>
  <c r="K15" i="1"/>
  <c r="K17" i="1"/>
  <c r="K23" i="1"/>
  <c r="K16" i="1"/>
  <c r="K35" i="1"/>
  <c r="F221" i="13" l="1"/>
  <c r="F211" i="13"/>
  <c r="F212" i="13"/>
  <c r="F213" i="13"/>
  <c r="F214" i="13"/>
  <c r="F215" i="13"/>
  <c r="F216" i="13"/>
  <c r="F217" i="13"/>
  <c r="F218" i="13"/>
  <c r="F219" i="13"/>
  <c r="F220" i="13"/>
  <c r="F210" i="13"/>
  <c r="B221" i="13" a="1"/>
  <c r="B221" i="13" l="1"/>
  <c r="Q42" i="1"/>
  <c r="Q37" i="1"/>
  <c r="Q3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Q54" i="1"/>
  <c r="AB55" i="1" s="1"/>
  <c r="H54" i="1"/>
  <c r="I54" i="1" s="1"/>
  <c r="T53" i="1"/>
  <c r="Q53" i="1"/>
  <c r="T52" i="1"/>
  <c r="Q52" i="1"/>
  <c r="T51" i="1"/>
  <c r="Q51" i="1"/>
  <c r="T50" i="1"/>
  <c r="Q50" i="1"/>
  <c r="T49" i="1"/>
  <c r="Q49" i="1"/>
  <c r="T48" i="1"/>
  <c r="Q48" i="1"/>
  <c r="H48" i="1"/>
  <c r="I48" i="1" s="1"/>
  <c r="T47" i="1"/>
  <c r="Q47" i="1"/>
  <c r="T46" i="1"/>
  <c r="Q46" i="1"/>
  <c r="T45" i="1"/>
  <c r="Q45" i="1"/>
  <c r="T44" i="1"/>
  <c r="Q44" i="1"/>
  <c r="T43" i="1"/>
  <c r="Q43" i="1"/>
  <c r="AB43" i="1" s="1"/>
  <c r="T42" i="1"/>
  <c r="H42" i="1"/>
  <c r="I42" i="1" s="1"/>
  <c r="T41" i="1"/>
  <c r="Q41" i="1"/>
  <c r="T40" i="1"/>
  <c r="Q40" i="1"/>
  <c r="T39" i="1"/>
  <c r="Q39" i="1"/>
  <c r="T38" i="1"/>
  <c r="Q38" i="1"/>
  <c r="T37" i="1"/>
  <c r="T36" i="1"/>
  <c r="Q36" i="1"/>
  <c r="AB37" i="1" s="1"/>
  <c r="H36" i="1"/>
  <c r="I36" i="1" s="1"/>
  <c r="T35" i="1"/>
  <c r="Q35" i="1"/>
  <c r="T34" i="1"/>
  <c r="Q34" i="1"/>
  <c r="T33" i="1"/>
  <c r="Q33" i="1"/>
  <c r="T32" i="1"/>
  <c r="Q32" i="1"/>
  <c r="T31" i="1"/>
  <c r="T30" i="1"/>
  <c r="Q30" i="1"/>
  <c r="AB31" i="1" s="1"/>
  <c r="H30" i="1"/>
  <c r="I30" i="1" s="1"/>
  <c r="T29" i="1"/>
  <c r="Q29" i="1"/>
  <c r="T28" i="1"/>
  <c r="Q28" i="1"/>
  <c r="T27" i="1"/>
  <c r="Q27" i="1"/>
  <c r="T26" i="1"/>
  <c r="Q26" i="1"/>
  <c r="T25" i="1"/>
  <c r="Q25" i="1"/>
  <c r="T24" i="1"/>
  <c r="Q24" i="1"/>
  <c r="H24" i="1"/>
  <c r="I24" i="1" s="1"/>
  <c r="T23" i="1"/>
  <c r="Q23" i="1"/>
  <c r="T22" i="1"/>
  <c r="Q22" i="1"/>
  <c r="T21" i="1"/>
  <c r="Q21" i="1"/>
  <c r="T20" i="1"/>
  <c r="Q20" i="1"/>
  <c r="T19" i="1"/>
  <c r="Q19" i="1"/>
  <c r="T18" i="1"/>
  <c r="Q18" i="1"/>
  <c r="H18" i="1"/>
  <c r="I18" i="1" s="1"/>
  <c r="T17" i="1"/>
  <c r="Q17" i="1"/>
  <c r="T16" i="1"/>
  <c r="Q16" i="1"/>
  <c r="T15" i="1"/>
  <c r="Q15" i="1"/>
  <c r="T14" i="1"/>
  <c r="Q14" i="1"/>
  <c r="T13" i="1"/>
  <c r="Q13" i="1"/>
  <c r="T12" i="1"/>
  <c r="Q12" i="1"/>
  <c r="AB13" i="1" s="1"/>
  <c r="H12" i="1"/>
  <c r="I12" i="1" s="1"/>
  <c r="T11" i="1"/>
  <c r="Q11" i="1"/>
  <c r="AB19" i="1" l="1"/>
  <c r="AB25" i="1"/>
  <c r="AB49" i="1"/>
  <c r="AB40" i="1"/>
  <c r="AA40" i="1" s="1"/>
  <c r="AB41" i="1"/>
  <c r="AA41" i="1" s="1"/>
  <c r="I11" i="1"/>
  <c r="X54" i="1"/>
  <c r="X48" i="1"/>
  <c r="X42" i="1"/>
  <c r="X36" i="1"/>
  <c r="X40" i="1"/>
  <c r="X41" i="1"/>
  <c r="X30" i="1"/>
  <c r="X24" i="1"/>
  <c r="X18" i="1"/>
  <c r="X12" i="1"/>
  <c r="X11" i="1"/>
  <c r="Y54" i="1" l="1"/>
  <c r="Z54" i="1"/>
  <c r="X55" i="1" s="1"/>
  <c r="Y55" i="1" s="1"/>
  <c r="Y48" i="1"/>
  <c r="Z48" i="1"/>
  <c r="X49" i="1" s="1"/>
  <c r="Z49" i="1" s="1"/>
  <c r="X50" i="1" s="1"/>
  <c r="Y42" i="1"/>
  <c r="Z42" i="1"/>
  <c r="X43" i="1" s="1"/>
  <c r="Z43" i="1" s="1"/>
  <c r="X44" i="1" s="1"/>
  <c r="Y41" i="1"/>
  <c r="Z41" i="1"/>
  <c r="Y40" i="1"/>
  <c r="Z40" i="1"/>
  <c r="Y36" i="1"/>
  <c r="Z36" i="1"/>
  <c r="Y30" i="1"/>
  <c r="Z30" i="1"/>
  <c r="X31" i="1" s="1"/>
  <c r="Z31" i="1" s="1"/>
  <c r="X32" i="1" s="1"/>
  <c r="Y24" i="1"/>
  <c r="Z24" i="1"/>
  <c r="Y18" i="1"/>
  <c r="Z18" i="1"/>
  <c r="X19" i="1" s="1"/>
  <c r="Z19" i="1" s="1"/>
  <c r="X20" i="1" s="1"/>
  <c r="Y20" i="1" s="1"/>
  <c r="Y12" i="1"/>
  <c r="Z12" i="1"/>
  <c r="X13" i="1" s="1"/>
  <c r="Y13" i="1" s="1"/>
  <c r="Y11" i="1"/>
  <c r="Z11" i="1"/>
  <c r="Y49" i="1" l="1"/>
  <c r="Y43" i="1"/>
  <c r="Z13" i="1"/>
  <c r="X14" i="1" s="1"/>
  <c r="Y14" i="1" s="1"/>
  <c r="Y31" i="1"/>
  <c r="Y19" i="1"/>
  <c r="Y32" i="1"/>
  <c r="Z32" i="1"/>
  <c r="Z50" i="1"/>
  <c r="X51" i="1" s="1"/>
  <c r="Y50" i="1"/>
  <c r="Z44" i="1"/>
  <c r="X45" i="1" s="1"/>
  <c r="Y44" i="1"/>
  <c r="Z55" i="1"/>
  <c r="X56" i="1" s="1"/>
  <c r="X25" i="1"/>
  <c r="X37" i="1"/>
  <c r="X38" i="1"/>
  <c r="Z2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40" i="1"/>
  <c r="AC41" i="1"/>
  <c r="Y51" i="1" l="1"/>
  <c r="Z51" i="1"/>
  <c r="Y45" i="1"/>
  <c r="Z45" i="1"/>
  <c r="X46" i="1" s="1"/>
  <c r="Z14" i="1"/>
  <c r="X15" i="1" s="1"/>
  <c r="Z15" i="1" s="1"/>
  <c r="Y38" i="1"/>
  <c r="Z38" i="1"/>
  <c r="X39" i="1" s="1"/>
  <c r="Y56" i="1"/>
  <c r="Z56" i="1"/>
  <c r="X57" i="1" s="1"/>
  <c r="Y37" i="1"/>
  <c r="Z37" i="1"/>
  <c r="X33" i="1"/>
  <c r="Y25" i="1"/>
  <c r="Z25" i="1"/>
  <c r="X26" i="1" s="1"/>
  <c r="Y26" i="1" s="1"/>
  <c r="X22" i="1"/>
  <c r="Y22" i="1" s="1"/>
  <c r="X21" i="1"/>
  <c r="Z26" i="1" l="1"/>
  <c r="X27" i="1" s="1"/>
  <c r="Z27" i="1" s="1"/>
  <c r="X28" i="1" s="1"/>
  <c r="Y46" i="1"/>
  <c r="Z46" i="1"/>
  <c r="X47" i="1" s="1"/>
  <c r="X52" i="1"/>
  <c r="X53" i="1"/>
  <c r="Y15" i="1"/>
  <c r="Y33" i="1"/>
  <c r="Z33" i="1"/>
  <c r="X34" i="1" s="1"/>
  <c r="Y34" i="1" s="1"/>
  <c r="Y27" i="1"/>
  <c r="Y39" i="1"/>
  <c r="Z39" i="1"/>
  <c r="X16" i="1"/>
  <c r="Z57" i="1"/>
  <c r="Y57" i="1"/>
  <c r="Y21" i="1"/>
  <c r="Z21" i="1"/>
  <c r="Z22" i="1"/>
  <c r="X23" i="1" s="1"/>
  <c r="Y53" i="1" l="1"/>
  <c r="Z53" i="1"/>
  <c r="Y52" i="1"/>
  <c r="Z52" i="1"/>
  <c r="Y47" i="1"/>
  <c r="Z47" i="1"/>
  <c r="X58" i="1"/>
  <c r="X59" i="1"/>
  <c r="Z34" i="1"/>
  <c r="X35" i="1" s="1"/>
  <c r="Y35" i="1" s="1"/>
  <c r="Z28" i="1"/>
  <c r="X29" i="1" s="1"/>
  <c r="Y28" i="1"/>
  <c r="Y16" i="1"/>
  <c r="Z16" i="1"/>
  <c r="X17" i="1" s="1"/>
  <c r="Y17" i="1" s="1"/>
  <c r="Y23" i="1"/>
  <c r="Z23" i="1"/>
  <c r="X10" i="1"/>
  <c r="Y10" i="1" s="1"/>
  <c r="Y59" i="1" l="1"/>
  <c r="Z59" i="1"/>
  <c r="Y58" i="1"/>
  <c r="Z58" i="1"/>
  <c r="Y29" i="1"/>
  <c r="Z29" i="1"/>
  <c r="Z35" i="1"/>
  <c r="Z17" i="1"/>
  <c r="Z10" i="1" l="1"/>
  <c r="AB18" i="1" l="1"/>
  <c r="AA18" i="1" s="1"/>
  <c r="AB56" i="1"/>
  <c r="AB48" i="1"/>
  <c r="AB30" i="1"/>
  <c r="AA30" i="1" s="1"/>
  <c r="AB42" i="1"/>
  <c r="AA42" i="1" s="1"/>
  <c r="AB12" i="1"/>
  <c r="AA12" i="1" s="1"/>
  <c r="AB36" i="1"/>
  <c r="AA36" i="1" s="1"/>
  <c r="AB24" i="1"/>
  <c r="AA24" i="1" s="1"/>
  <c r="J40" i="19" l="1"/>
  <c r="V30" i="19"/>
  <c r="AH20" i="19"/>
  <c r="J30" i="19"/>
  <c r="V20" i="19"/>
  <c r="AH10" i="19"/>
  <c r="P10" i="19"/>
  <c r="AB50" i="19"/>
  <c r="J50" i="19"/>
  <c r="AB40" i="19"/>
  <c r="P30" i="19"/>
  <c r="V50" i="19"/>
  <c r="P50" i="19"/>
  <c r="AB10" i="19"/>
  <c r="AH30" i="19"/>
  <c r="AH40" i="19"/>
  <c r="J10" i="19"/>
  <c r="AB20" i="19"/>
  <c r="AH50" i="19"/>
  <c r="AC24" i="1"/>
  <c r="V10" i="19"/>
  <c r="P20" i="19"/>
  <c r="J20" i="19"/>
  <c r="P40" i="19"/>
  <c r="V40" i="19"/>
  <c r="AB30" i="19"/>
  <c r="J11" i="19"/>
  <c r="V11" i="19"/>
  <c r="AB21" i="19"/>
  <c r="P31" i="19"/>
  <c r="J31" i="19"/>
  <c r="AB41" i="19"/>
  <c r="AC30" i="1"/>
  <c r="AH41" i="19"/>
  <c r="P41" i="19"/>
  <c r="J21" i="19"/>
  <c r="AB31" i="19"/>
  <c r="AB51" i="19"/>
  <c r="P21" i="19"/>
  <c r="V41" i="19"/>
  <c r="V31" i="19"/>
  <c r="AH21" i="19"/>
  <c r="AB11" i="19"/>
  <c r="P51" i="19"/>
  <c r="V21" i="19"/>
  <c r="AH31" i="19"/>
  <c r="V51" i="19"/>
  <c r="J51" i="19"/>
  <c r="AH51" i="19"/>
  <c r="AH11" i="19"/>
  <c r="J41" i="19"/>
  <c r="P11" i="19"/>
  <c r="AA13" i="1"/>
  <c r="AB14" i="1"/>
  <c r="AC4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8" i="1"/>
  <c r="AA55" i="1"/>
  <c r="AC1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56" i="1"/>
  <c r="AB57" i="1"/>
  <c r="AB26" i="1"/>
  <c r="AA25" i="1"/>
  <c r="AA31" i="1"/>
  <c r="AB32" i="1"/>
  <c r="AA32" i="1" s="1"/>
  <c r="AB33" i="1"/>
  <c r="V32" i="19"/>
  <c r="P42" i="19"/>
  <c r="J12" i="19"/>
  <c r="J32" i="19"/>
  <c r="AB52" i="19"/>
  <c r="AC36" i="1"/>
  <c r="J22" i="19"/>
  <c r="V22" i="19"/>
  <c r="J52" i="19"/>
  <c r="AH12" i="19"/>
  <c r="J42" i="19"/>
  <c r="AH42" i="19"/>
  <c r="P32" i="19"/>
  <c r="AB12" i="19"/>
  <c r="AH32" i="19"/>
  <c r="AB32" i="19"/>
  <c r="AB42" i="19"/>
  <c r="V42" i="19"/>
  <c r="V12" i="19"/>
  <c r="V52" i="19"/>
  <c r="AB22" i="19"/>
  <c r="AH52" i="19"/>
  <c r="AH22" i="19"/>
  <c r="P22" i="19"/>
  <c r="P12" i="19"/>
  <c r="P52" i="19"/>
  <c r="AB38" i="1"/>
  <c r="AA38" i="1" s="1"/>
  <c r="AB39" i="1"/>
  <c r="AA39" i="1" s="1"/>
  <c r="AA37" i="1"/>
  <c r="AA43" i="1"/>
  <c r="AB44" i="1"/>
  <c r="AA49" i="1"/>
  <c r="AB50" i="1"/>
  <c r="AA19" i="1"/>
  <c r="AB2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7" i="1"/>
  <c r="AB58" i="1"/>
  <c r="K35" i="19"/>
  <c r="AC25" i="19"/>
  <c r="K45" i="19"/>
  <c r="AI45" i="19"/>
  <c r="W45" i="19"/>
  <c r="Q35" i="19"/>
  <c r="K55" i="19"/>
  <c r="AC15" i="19"/>
  <c r="Q15" i="19"/>
  <c r="AC35" i="19"/>
  <c r="AI35" i="19"/>
  <c r="Q55" i="19"/>
  <c r="AI25" i="19"/>
  <c r="AC5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31" i="1"/>
  <c r="AD55" i="19"/>
  <c r="R15" i="19"/>
  <c r="AJ35" i="19"/>
  <c r="AC5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8" i="1"/>
  <c r="AD12" i="19"/>
  <c r="AD32" i="19"/>
  <c r="AD22" i="19"/>
  <c r="X52" i="19"/>
  <c r="AD52" i="19"/>
  <c r="L42" i="19"/>
  <c r="R42" i="19"/>
  <c r="AJ21" i="19"/>
  <c r="AD31" i="19"/>
  <c r="R21" i="19"/>
  <c r="AD41" i="19"/>
  <c r="AJ11" i="19"/>
  <c r="AJ51" i="19"/>
  <c r="AC32" i="1"/>
  <c r="L41" i="19"/>
  <c r="AD11" i="19"/>
  <c r="L21" i="19"/>
  <c r="L11" i="19"/>
  <c r="X51" i="19"/>
  <c r="X21" i="19"/>
  <c r="R11" i="19"/>
  <c r="R31" i="19"/>
  <c r="AJ41" i="19"/>
  <c r="L31" i="19"/>
  <c r="R51" i="19"/>
  <c r="X31" i="19"/>
  <c r="X11" i="19"/>
  <c r="X41" i="19"/>
  <c r="AJ31" i="19"/>
  <c r="AD51" i="19"/>
  <c r="R41" i="19"/>
  <c r="AD21" i="19"/>
  <c r="L51" i="19"/>
  <c r="AA20" i="1"/>
  <c r="AB21" i="1"/>
  <c r="AA44" i="1"/>
  <c r="AB45" i="1"/>
  <c r="K42" i="19"/>
  <c r="AC32" i="19"/>
  <c r="W42" i="19"/>
  <c r="AI52" i="19"/>
  <c r="K22" i="19"/>
  <c r="Q32" i="19"/>
  <c r="AI12" i="19"/>
  <c r="AC52" i="19"/>
  <c r="Q42" i="19"/>
  <c r="AC42" i="19"/>
  <c r="K12" i="19"/>
  <c r="Q22" i="19"/>
  <c r="W52" i="19"/>
  <c r="AI42" i="19"/>
  <c r="W32" i="19"/>
  <c r="AI22" i="19"/>
  <c r="W12" i="19"/>
  <c r="AI32" i="19"/>
  <c r="AC12" i="19"/>
  <c r="Q12" i="19"/>
  <c r="Q52" i="19"/>
  <c r="AC37" i="1"/>
  <c r="K32" i="19"/>
  <c r="W22" i="19"/>
  <c r="K52" i="19"/>
  <c r="AC22" i="19"/>
  <c r="AC40" i="19"/>
  <c r="W10" i="19"/>
  <c r="AC50" i="19"/>
  <c r="Q10" i="19"/>
  <c r="Q30" i="19"/>
  <c r="W50" i="19"/>
  <c r="K40" i="19"/>
  <c r="Q50" i="19"/>
  <c r="W20" i="19"/>
  <c r="AC25"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15" i="1"/>
  <c r="AA14" i="1"/>
  <c r="AA50" i="1"/>
  <c r="AB51" i="1"/>
  <c r="K39" i="19"/>
  <c r="AC39" i="19"/>
  <c r="W29" i="19"/>
  <c r="AI49" i="19"/>
  <c r="W9" i="19"/>
  <c r="AC19" i="19"/>
  <c r="Q49" i="19"/>
  <c r="W49" i="19"/>
  <c r="AC9" i="19"/>
  <c r="AI9" i="19"/>
  <c r="Q29" i="19"/>
  <c r="W39" i="19"/>
  <c r="Q39" i="19"/>
  <c r="AC1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43" i="1"/>
  <c r="Q33" i="19"/>
  <c r="AI23" i="19"/>
  <c r="K53" i="19"/>
  <c r="AC23" i="19"/>
  <c r="AC13" i="19"/>
  <c r="W23" i="19"/>
  <c r="W33" i="19"/>
  <c r="Q13" i="19"/>
  <c r="W13" i="19"/>
  <c r="AI13" i="19"/>
  <c r="Q43" i="19"/>
  <c r="Q23" i="19"/>
  <c r="W53" i="19"/>
  <c r="M12" i="19"/>
  <c r="AK42" i="19"/>
  <c r="AE32" i="19"/>
  <c r="AC39" i="1"/>
  <c r="M52" i="19"/>
  <c r="S12" i="19"/>
  <c r="M32" i="19"/>
  <c r="S52" i="19"/>
  <c r="Y52" i="19"/>
  <c r="Y42" i="19"/>
  <c r="AK12" i="19"/>
  <c r="S22" i="19"/>
  <c r="AE12" i="19"/>
  <c r="Y22" i="19"/>
  <c r="S32" i="19"/>
  <c r="AK52" i="19"/>
  <c r="M22" i="19"/>
  <c r="AK32" i="19"/>
  <c r="AE22" i="19"/>
  <c r="AE42" i="19"/>
  <c r="Y32" i="19"/>
  <c r="M42" i="19"/>
  <c r="Y12" i="19"/>
  <c r="AE52" i="19"/>
  <c r="AK22" i="19"/>
  <c r="S42" i="19"/>
  <c r="AA33" i="1"/>
  <c r="AB35" i="1"/>
  <c r="AA35" i="1" s="1"/>
  <c r="AB34" i="1"/>
  <c r="AA34" i="1" s="1"/>
  <c r="AA26" i="1"/>
  <c r="AB2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3" i="1"/>
  <c r="R40" i="19" l="1"/>
  <c r="AD10" i="19"/>
  <c r="X40" i="19"/>
  <c r="AJ10" i="19"/>
  <c r="R50" i="19"/>
  <c r="X10" i="19"/>
  <c r="R30" i="19"/>
  <c r="AC26" i="1"/>
  <c r="L10" i="19"/>
  <c r="L50" i="19"/>
  <c r="AJ20" i="19"/>
  <c r="AJ40" i="19"/>
  <c r="AD30" i="19"/>
  <c r="R20" i="19"/>
  <c r="AD50" i="19"/>
  <c r="AJ30" i="19"/>
  <c r="AJ50" i="19"/>
  <c r="X30" i="19"/>
  <c r="AD20" i="19"/>
  <c r="L40" i="19"/>
  <c r="X50" i="19"/>
  <c r="X20" i="19"/>
  <c r="AD40" i="19"/>
  <c r="R10" i="19"/>
  <c r="L30" i="19"/>
  <c r="L20" i="19"/>
  <c r="AA45" i="1"/>
  <c r="AB46" i="1"/>
  <c r="AA58" i="1"/>
  <c r="AB59" i="1"/>
  <c r="AA5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6" i="1"/>
  <c r="AA16" i="1" s="1"/>
  <c r="AA15" i="1"/>
  <c r="AB17" i="1"/>
  <c r="AA17" i="1" s="1"/>
  <c r="AJ43" i="19"/>
  <c r="AD33" i="19"/>
  <c r="X33" i="19"/>
  <c r="X13" i="19"/>
  <c r="AD43" i="19"/>
  <c r="L43" i="19"/>
  <c r="AC44" i="1"/>
  <c r="X23" i="19"/>
  <c r="R33" i="19"/>
  <c r="R43" i="19"/>
  <c r="AD53" i="19"/>
  <c r="AJ13" i="19"/>
  <c r="R23" i="19"/>
  <c r="R13" i="19"/>
  <c r="AJ53" i="19"/>
  <c r="L33" i="19"/>
  <c r="L23" i="19"/>
  <c r="X43" i="19"/>
  <c r="X53" i="19"/>
  <c r="AD13" i="19"/>
  <c r="L53" i="19"/>
  <c r="L13" i="19"/>
  <c r="AD23" i="19"/>
  <c r="AJ33" i="19"/>
  <c r="AJ23" i="19"/>
  <c r="R53" i="19"/>
  <c r="M55" i="19"/>
  <c r="AK15" i="19"/>
  <c r="AE25" i="19"/>
  <c r="AC5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1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3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5" i="1"/>
  <c r="AG11" i="19"/>
  <c r="AM41" i="19"/>
  <c r="AA21" i="19"/>
  <c r="AA51" i="19"/>
  <c r="U51" i="19"/>
  <c r="U31" i="19"/>
  <c r="AA11" i="19"/>
  <c r="AG21" i="19"/>
  <c r="O31" i="19"/>
  <c r="AA51" i="1"/>
  <c r="AB52" i="1"/>
  <c r="AA21" i="1"/>
  <c r="AB22" i="1"/>
  <c r="AA22" i="1" s="1"/>
  <c r="AB23" i="1"/>
  <c r="AA23"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7" i="1"/>
  <c r="AB28" i="1"/>
  <c r="AE11" i="19"/>
  <c r="Y41" i="19"/>
  <c r="M41" i="19"/>
  <c r="Y21" i="19"/>
  <c r="AK41" i="19"/>
  <c r="S31" i="19"/>
  <c r="M31" i="19"/>
  <c r="M51" i="19"/>
  <c r="Y51" i="19"/>
  <c r="AK21" i="19"/>
  <c r="AK31" i="19"/>
  <c r="Y11" i="19"/>
  <c r="AE41" i="19"/>
  <c r="AE21" i="19"/>
  <c r="S51" i="19"/>
  <c r="AE51" i="19"/>
  <c r="AK51" i="19"/>
  <c r="M21" i="19"/>
  <c r="AE31" i="19"/>
  <c r="AC33" i="1"/>
  <c r="S41" i="19"/>
  <c r="AK11" i="19"/>
  <c r="S11" i="19"/>
  <c r="Y31" i="19"/>
  <c r="S21" i="19"/>
  <c r="M11" i="19"/>
  <c r="L54" i="19"/>
  <c r="AJ14" i="19"/>
  <c r="AD44" i="19"/>
  <c r="X54" i="19"/>
  <c r="R14" i="19"/>
  <c r="AD24" i="19"/>
  <c r="AD34" i="19"/>
  <c r="R54" i="19"/>
  <c r="L34" i="19"/>
  <c r="AJ34" i="19"/>
  <c r="X24" i="19"/>
  <c r="AJ24" i="19"/>
  <c r="X44" i="19"/>
  <c r="R24" i="19"/>
  <c r="AC50" i="1"/>
  <c r="X34" i="19"/>
  <c r="L14" i="19"/>
  <c r="AD14" i="19"/>
  <c r="L44" i="19"/>
  <c r="R44" i="19"/>
  <c r="AD54" i="19"/>
  <c r="X14" i="19"/>
  <c r="AJ44" i="19"/>
  <c r="R34" i="19"/>
  <c r="AJ54" i="19"/>
  <c r="L24" i="19"/>
  <c r="AD29" i="19"/>
  <c r="AD19" i="19"/>
  <c r="R39" i="19"/>
  <c r="R9" i="19"/>
  <c r="X49" i="19"/>
  <c r="X9" i="19"/>
  <c r="AD39" i="19"/>
  <c r="R29" i="19"/>
  <c r="L49" i="19"/>
  <c r="X19" i="19"/>
  <c r="X29" i="19"/>
  <c r="X39" i="19"/>
  <c r="L9" i="19"/>
  <c r="AC20" i="1"/>
  <c r="AD9" i="19"/>
  <c r="AJ49" i="19"/>
  <c r="L39" i="19"/>
  <c r="R19" i="19"/>
  <c r="AJ39" i="19"/>
  <c r="AJ29" i="19"/>
  <c r="AJ19" i="19"/>
  <c r="AJ9" i="19"/>
  <c r="AD49" i="19"/>
  <c r="L19" i="19"/>
  <c r="L29" i="19"/>
  <c r="R49" i="19"/>
  <c r="AA28" i="1" l="1"/>
  <c r="AB29" i="1"/>
  <c r="AA29" i="1" s="1"/>
  <c r="AG39" i="19"/>
  <c r="AG29" i="19"/>
  <c r="AM19" i="19"/>
  <c r="O39" i="19"/>
  <c r="AC2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5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15" i="1"/>
  <c r="AE28" i="19"/>
  <c r="AA55" i="19"/>
  <c r="O45" i="19"/>
  <c r="AA15" i="19"/>
  <c r="AM55" i="19"/>
  <c r="O55" i="19"/>
  <c r="AG35" i="19"/>
  <c r="AM25" i="19"/>
  <c r="AM35" i="19"/>
  <c r="AA25" i="19"/>
  <c r="AM45" i="19"/>
  <c r="AG25" i="19"/>
  <c r="AA35" i="19"/>
  <c r="O25" i="19"/>
  <c r="U25" i="19"/>
  <c r="AG45" i="19"/>
  <c r="U35" i="19"/>
  <c r="AA45" i="19"/>
  <c r="AM15" i="19"/>
  <c r="U45" i="19"/>
  <c r="O35" i="19"/>
  <c r="O15" i="19"/>
  <c r="AC59" i="1"/>
  <c r="AG15" i="19"/>
  <c r="U15" i="19"/>
  <c r="AG55" i="19"/>
  <c r="U55" i="19"/>
  <c r="AE40" i="19"/>
  <c r="Y30" i="19"/>
  <c r="M20" i="19"/>
  <c r="AC2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2" i="1"/>
  <c r="T19" i="19"/>
  <c r="AL49" i="19"/>
  <c r="T29" i="19"/>
  <c r="AF29" i="19"/>
  <c r="T18" i="19"/>
  <c r="N48" i="19"/>
  <c r="N8" i="19"/>
  <c r="T28" i="19"/>
  <c r="AF38" i="19"/>
  <c r="Z28" i="19"/>
  <c r="Z18" i="19"/>
  <c r="AF8" i="19"/>
  <c r="AC1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21" i="1"/>
  <c r="M9" i="19"/>
  <c r="Y29" i="19"/>
  <c r="AA46" i="1"/>
  <c r="AB47" i="1"/>
  <c r="AA4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2" i="1"/>
  <c r="AB53" i="1"/>
  <c r="AA53" i="1" s="1"/>
  <c r="O8" i="19"/>
  <c r="AA48" i="19"/>
  <c r="AM38" i="19"/>
  <c r="U48" i="19"/>
  <c r="AA18" i="19"/>
  <c r="AG18" i="19"/>
  <c r="AG48" i="19"/>
  <c r="AM18" i="19"/>
  <c r="AA28" i="19"/>
  <c r="AG28" i="19"/>
  <c r="AA8" i="19"/>
  <c r="U18" i="19"/>
  <c r="AG38" i="19"/>
  <c r="U38" i="19"/>
  <c r="AM8" i="19"/>
  <c r="AA38" i="19"/>
  <c r="AM48" i="19"/>
  <c r="U28" i="19"/>
  <c r="O38" i="19"/>
  <c r="U8" i="19"/>
  <c r="AG8" i="19"/>
  <c r="AC1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3" i="1"/>
  <c r="AA14" i="19"/>
  <c r="O54" i="19"/>
  <c r="U44" i="19"/>
  <c r="U43" i="19"/>
  <c r="U13" i="19"/>
  <c r="AM53" i="19"/>
  <c r="AA53" i="19"/>
  <c r="AA43" i="19"/>
  <c r="O53" i="19"/>
  <c r="O23" i="19"/>
  <c r="O13" i="19"/>
  <c r="AG43" i="19"/>
  <c r="U33" i="19"/>
  <c r="U23" i="19"/>
  <c r="AM13" i="19"/>
  <c r="AM23" i="19"/>
  <c r="AG13" i="19"/>
  <c r="AA23" i="19"/>
  <c r="AG33" i="19"/>
  <c r="AA33" i="19"/>
  <c r="AM33" i="19"/>
  <c r="AA13" i="19"/>
  <c r="AC4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2" i="1"/>
  <c r="AF53" i="19"/>
  <c r="T43" i="19"/>
  <c r="Z53" i="19"/>
  <c r="N43" i="19"/>
  <c r="T23" i="19"/>
  <c r="AF43" i="19"/>
  <c r="Z13" i="19"/>
  <c r="Z43" i="19"/>
  <c r="AF23" i="19"/>
  <c r="AL13" i="19"/>
  <c r="Z23" i="19"/>
  <c r="AL43" i="19"/>
  <c r="AF13" i="19"/>
  <c r="AL23" i="19"/>
  <c r="N13" i="19"/>
  <c r="T33" i="19"/>
  <c r="AL53" i="19"/>
  <c r="N23" i="19"/>
  <c r="N53" i="19"/>
  <c r="AF33" i="19"/>
  <c r="N33" i="19"/>
  <c r="AC4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7" i="19" l="1"/>
  <c r="V47" i="19"/>
  <c r="J27" i="19"/>
  <c r="AB7" i="19"/>
  <c r="P37" i="19"/>
  <c r="AH17" i="19"/>
  <c r="P47" i="19"/>
  <c r="J37" i="19"/>
  <c r="V7" i="19"/>
  <c r="P17" i="19"/>
  <c r="AB17" i="19"/>
  <c r="P7" i="19"/>
  <c r="J47" i="19"/>
  <c r="AB27" i="19"/>
  <c r="AC11" i="1"/>
  <c r="AH37" i="19"/>
  <c r="V17" i="19"/>
  <c r="J7" i="19"/>
  <c r="AH27" i="19"/>
  <c r="V27" i="19"/>
  <c r="J17" i="19"/>
  <c r="AB37" i="19"/>
  <c r="P27" i="19"/>
  <c r="AH47" i="19"/>
  <c r="V3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B223" i="13"/>
  <c r="B222" i="13"/>
  <c r="K30" i="1" l="1"/>
  <c r="L30" i="1" s="1"/>
  <c r="K42" i="1"/>
  <c r="L42" i="1" s="1"/>
  <c r="K54" i="1"/>
  <c r="L54" i="1" s="1"/>
  <c r="K36" i="1"/>
  <c r="L36" i="1" s="1"/>
  <c r="K48" i="1"/>
  <c r="L48" i="1" s="1"/>
  <c r="K10" i="1"/>
  <c r="K18" i="1"/>
  <c r="L18" i="1" s="1"/>
  <c r="K24" i="1"/>
  <c r="L24" i="1" s="1"/>
  <c r="K12" i="1"/>
  <c r="L12" i="1" s="1"/>
  <c r="K11" i="1"/>
  <c r="AB40" i="18" l="1"/>
  <c r="M18" i="1"/>
  <c r="P24" i="18"/>
  <c r="V32" i="18"/>
  <c r="AH24" i="18"/>
  <c r="AB32" i="18"/>
  <c r="P8" i="18"/>
  <c r="AH32" i="18"/>
  <c r="J16" i="18"/>
  <c r="V40" i="18"/>
  <c r="AH16" i="18"/>
  <c r="AH8" i="18"/>
  <c r="AB8" i="18"/>
  <c r="N18" i="1"/>
  <c r="AB24" i="18"/>
  <c r="P32" i="18"/>
  <c r="P16" i="18"/>
  <c r="AB16" i="18"/>
  <c r="AH40" i="18"/>
  <c r="J24" i="18"/>
  <c r="J40" i="18"/>
  <c r="V16" i="18"/>
  <c r="V24" i="18"/>
  <c r="P40" i="18"/>
  <c r="J8" i="18"/>
  <c r="J32" i="18"/>
  <c r="V8" i="18"/>
  <c r="J20" i="18"/>
  <c r="N54" i="1"/>
  <c r="AB12" i="18"/>
  <c r="AB44" i="18"/>
  <c r="V12" i="18"/>
  <c r="AB36" i="18"/>
  <c r="M54" i="1"/>
  <c r="AB54" i="1" s="1"/>
  <c r="AA54" i="1" s="1"/>
  <c r="J44" i="18"/>
  <c r="P12" i="18"/>
  <c r="P20" i="18"/>
  <c r="V44" i="18"/>
  <c r="V28" i="18"/>
  <c r="AH28" i="18"/>
  <c r="J12" i="18"/>
  <c r="AB28" i="18"/>
  <c r="J36" i="18"/>
  <c r="AH44" i="18"/>
  <c r="P28" i="18"/>
  <c r="P36" i="18"/>
  <c r="AB20" i="18"/>
  <c r="AH20" i="18"/>
  <c r="J28" i="18"/>
  <c r="V36" i="18"/>
  <c r="AH12" i="18"/>
  <c r="P44" i="18"/>
  <c r="AH36" i="18"/>
  <c r="V20" i="18"/>
  <c r="R24" i="18"/>
  <c r="R8" i="18"/>
  <c r="X40" i="18"/>
  <c r="X24" i="18"/>
  <c r="L40" i="18"/>
  <c r="X32" i="18"/>
  <c r="AD32" i="18"/>
  <c r="L8" i="18"/>
  <c r="AD24" i="18"/>
  <c r="N24" i="1"/>
  <c r="AJ8" i="18"/>
  <c r="X16" i="18"/>
  <c r="AJ40" i="18"/>
  <c r="AD16" i="18"/>
  <c r="R32" i="18"/>
  <c r="AJ32" i="18"/>
  <c r="L32" i="18"/>
  <c r="M24" i="1"/>
  <c r="L24" i="18"/>
  <c r="R16" i="18"/>
  <c r="L16" i="18"/>
  <c r="AJ16" i="18"/>
  <c r="AD8" i="18"/>
  <c r="X8" i="18"/>
  <c r="R40" i="18"/>
  <c r="AJ24" i="18"/>
  <c r="AD40" i="18"/>
  <c r="P34" i="18"/>
  <c r="P10" i="18"/>
  <c r="AH42" i="18"/>
  <c r="AB34" i="18"/>
  <c r="J10" i="18"/>
  <c r="P26" i="18"/>
  <c r="V18" i="18"/>
  <c r="AB18" i="18"/>
  <c r="V34" i="18"/>
  <c r="AB26" i="18"/>
  <c r="V10" i="18"/>
  <c r="AB10" i="18"/>
  <c r="J26" i="18"/>
  <c r="M36" i="1"/>
  <c r="AB42" i="18"/>
  <c r="P42" i="18"/>
  <c r="AH26" i="18"/>
  <c r="AH18" i="18"/>
  <c r="J18" i="18"/>
  <c r="AH10" i="18"/>
  <c r="J42" i="18"/>
  <c r="AH34" i="18"/>
  <c r="V42" i="18"/>
  <c r="V26" i="18"/>
  <c r="J34" i="18"/>
  <c r="N36" i="1"/>
  <c r="P18" i="18"/>
  <c r="AD26" i="18"/>
  <c r="X18" i="18"/>
  <c r="AJ10" i="18"/>
  <c r="M42" i="1"/>
  <c r="R34" i="18"/>
  <c r="R42" i="18"/>
  <c r="X42" i="18"/>
  <c r="L10" i="18"/>
  <c r="X34" i="18"/>
  <c r="AD42" i="18"/>
  <c r="L18" i="18"/>
  <c r="L34" i="18"/>
  <c r="X26" i="18"/>
  <c r="AD34" i="18"/>
  <c r="L42" i="18"/>
  <c r="X10" i="18"/>
  <c r="AJ34" i="18"/>
  <c r="AJ26" i="18"/>
  <c r="AJ42" i="18"/>
  <c r="AJ18" i="18"/>
  <c r="AD10" i="18"/>
  <c r="L26" i="18"/>
  <c r="R18" i="18"/>
  <c r="R26" i="18"/>
  <c r="AD18" i="18"/>
  <c r="R10" i="18"/>
  <c r="N42" i="1"/>
  <c r="T14" i="18"/>
  <c r="T38" i="18"/>
  <c r="N12" i="1"/>
  <c r="AF38" i="18"/>
  <c r="AL22" i="18"/>
  <c r="Z22" i="18"/>
  <c r="Z14" i="18"/>
  <c r="AL38" i="18"/>
  <c r="T22" i="18"/>
  <c r="AF22" i="18"/>
  <c r="M12" i="1"/>
  <c r="T6" i="18"/>
  <c r="T30" i="18"/>
  <c r="Z38" i="18"/>
  <c r="N14" i="18"/>
  <c r="AL14" i="18"/>
  <c r="N6" i="18"/>
  <c r="N38" i="18"/>
  <c r="AF14" i="18"/>
  <c r="Z30" i="18"/>
  <c r="N30" i="18"/>
  <c r="Z6" i="18"/>
  <c r="N22" i="18"/>
  <c r="AF6" i="18"/>
  <c r="AL30" i="18"/>
  <c r="AF30" i="18"/>
  <c r="AL6" i="18"/>
  <c r="AF34" i="18"/>
  <c r="AL10" i="18"/>
  <c r="N18" i="18"/>
  <c r="N26" i="18"/>
  <c r="Z26" i="18"/>
  <c r="T10" i="18"/>
  <c r="T42" i="18"/>
  <c r="AF42" i="18"/>
  <c r="AL26" i="18"/>
  <c r="T26" i="18"/>
  <c r="AL18" i="18"/>
  <c r="AL34" i="18"/>
  <c r="N48" i="1"/>
  <c r="Z42" i="18"/>
  <c r="N42" i="18"/>
  <c r="AF26" i="18"/>
  <c r="AF10" i="18"/>
  <c r="N10" i="18"/>
  <c r="M48" i="1"/>
  <c r="AL42" i="18"/>
  <c r="T34" i="18"/>
  <c r="Z10" i="18"/>
  <c r="T18" i="18"/>
  <c r="AF18" i="18"/>
  <c r="Z18" i="18"/>
  <c r="N34" i="18"/>
  <c r="Z34" i="18"/>
  <c r="T40" i="18"/>
  <c r="AF8" i="18"/>
  <c r="AL24" i="18"/>
  <c r="Z8" i="18"/>
  <c r="T32" i="18"/>
  <c r="AL32" i="18"/>
  <c r="N30" i="1"/>
  <c r="M30" i="1"/>
  <c r="T8" i="18"/>
  <c r="Z32" i="18"/>
  <c r="AL40" i="18"/>
  <c r="T16" i="18"/>
  <c r="N40" i="18"/>
  <c r="AF24" i="18"/>
  <c r="Z16" i="18"/>
  <c r="N8" i="18"/>
  <c r="Z24" i="18"/>
  <c r="AF16" i="18"/>
  <c r="AF32" i="18"/>
  <c r="T24" i="18"/>
  <c r="N24" i="18"/>
  <c r="AL16" i="18"/>
  <c r="Z40" i="18"/>
  <c r="N32" i="18"/>
  <c r="AF40" i="18"/>
  <c r="AL8" i="18"/>
  <c r="N16" i="18"/>
  <c r="V25" i="19" l="1"/>
  <c r="AH25" i="19"/>
  <c r="P45" i="19"/>
  <c r="J25" i="19"/>
  <c r="J55" i="19"/>
  <c r="AH35" i="19"/>
  <c r="P35" i="19"/>
  <c r="V45" i="19"/>
  <c r="V15" i="19"/>
  <c r="AB35" i="19"/>
  <c r="P55" i="19"/>
  <c r="V55" i="19"/>
  <c r="AC54" i="1"/>
  <c r="AH45" i="19"/>
  <c r="P25" i="19"/>
  <c r="AH55" i="19"/>
  <c r="AB55" i="19"/>
  <c r="AB45" i="19"/>
  <c r="P15" i="19"/>
  <c r="V35" i="19"/>
  <c r="AB25" i="19"/>
  <c r="J15" i="19"/>
  <c r="AB15" i="19"/>
  <c r="J35" i="19"/>
  <c r="AH15" i="19"/>
  <c r="J4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<sst xmlns="http://schemas.openxmlformats.org/spreadsheetml/2006/main" count="347" uniqueCount="234">
  <si>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</si>
  <si>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</si>
  <si>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</si>
  <si>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</si>
  <si>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</si>
  <si>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</si>
  <si>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</si>
  <si>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</si>
  <si>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</si>
  <si>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</si>
  <si>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</si>
  <si>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</si>
  <si>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</si>
  <si>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</si>
  <si>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</si>
  <si>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</si>
  <si>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</si>
  <si>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</si>
  <si>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</si>
  <si>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</si>
  <si>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</si>
  <si>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</si>
  <si>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</si>
  <si>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</si>
  <si>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</si>
  <si>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</si>
  <si>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</si>
  <si>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</si>
  <si>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</si>
  <si>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</si>
  <si>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</si>
  <si>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</si>
  <si>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</si>
  <si>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</si>
  <si>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</si>
  <si>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</si>
  <si>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</si>
  <si>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</si>
  <si>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</si>
  <si>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</si>
  <si>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</si>
  <si>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</si>
  <si>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</si>
  <si>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</si>
  <si>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</si>
  <si>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</si>
  <si>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</si>
  <si>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</si>
  <si>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</si>
  <si>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</si>
  <si>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</si>
  <si>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</si>
  <si>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</si>
  <si>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</si>
  <si>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</si>
  <si>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</si>
  <si>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</si>
  <si>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</si>
  <si>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</si>
  <si>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</si>
  <si>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</si>
  <si>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</si>
  <si>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</si>
  <si>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</si>
  <si>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</si>
  <si>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</si>
  <si>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</si>
  <si>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</si>
  <si>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</si>
  <si>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</si>
  <si>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</si>
  <si>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</si>
  <si>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</si>
  <si>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</si>
  <si>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</si>
  <si>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</si>
  <si>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</si>
  <si>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</si>
  <si>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</si>
  <si>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</si>
  <si>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</si>
  <si>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</si>
  <si>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</si>
  <si>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</si>
  <si>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</si>
  <si>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</si>
  <si>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</si>
  <si>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</si>
  <si>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</si>
  <si>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</si>
  <si>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</si>
  <si>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</si>
  <si>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</si>
  <si>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</si>
  <si>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</si>
  <si>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</si>
  <si>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</si>
  <si>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</si>
  <si>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</si>
  <si>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</si>
  <si>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</si>
  <si>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</si>
  <si>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</si>
  <si>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</si>
  <si>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</si>
  <si>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</si>
  <si>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</si>
  <si>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</si>
  <si>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</si>
  <si>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</si>
  <si>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</si>
  <si>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</si>
  <si>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</si>
  <si>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</si>
  <si>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</si>
  <si>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</si>
  <si>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</si>
  <si>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</si>
  <si>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</si>
  <si>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</si>
  <si>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</si>
  <si>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</si>
  <si>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</si>
  <si>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</si>
  <si>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</si>
  <si>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</si>
  <si>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</si>
  <si>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</si>
  <si>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</si>
  <si>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</si>
  <si>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</si>
  <si>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</si>
  <si>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</si>
  <si>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</si>
  <si>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</si>
  <si>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</si>
  <si>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</si>
  <si>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</si>
  <si>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</si>
  <si>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</si>
  <si>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</si>
  <si>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</si>
  <si>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</si>
  <si>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</si>
  <si>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</si>
  <si>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</si>
  <si>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</si>
  <si>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</si>
  <si>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</si>
  <si>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</si>
  <si>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</si>
  <si>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</si>
  <si>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</si>
  <si>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</si>
  <si>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</si>
  <si>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</si>
  <si>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</si>
  <si>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</si>
  <si>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</si>
  <si>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</si>
  <si>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</si>
  <si>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</si>
  <si>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</si>
  <si>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</si>
  <si>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</si>
  <si>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</si>
  <si>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</si>
  <si>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</si>
  <si>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</si>
  <si>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</si>
  <si>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</si>
  <si>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</si>
  <si>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</si>
  <si>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</si>
  <si>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</si>
  <si>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</si>
  <si>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</si>
  <si>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</si>
  <si>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</si>
  <si>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</si>
  <si>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</si>
  <si>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</si>
  <si>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</si>
  <si>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</si>
  <si>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</si>
  <si>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</si>
  <si>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</si>
  <si>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</si>
  <si>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</si>
  <si>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</si>
  <si>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</si>
  <si>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</si>
  <si>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</si>
  <si>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</si>
  <si>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</si>
  <si>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</si>
  <si>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</si>
  <si>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</si>
  <si>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</si>
  <si>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</si>
  <si>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</si>
  <si>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</si>
  <si>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</si>
  <si>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</si>
  <si>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</si>
  <si>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</si>
  <si>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</si>
  <si>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</si>
  <si>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</si>
  <si>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</si>
  <si>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</si>
  <si>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</si>
  <si>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</si>
  <si>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</si>
  <si>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JURIDICA</t>
  </si>
  <si>
    <t>Deficiencias en la operación del Comité de Conciliación (acto administrativo de creación, actualización de sus funciones y la operación del mismo)      DESCRIPCION                                      El comité de conciliación de la entidad no está operando de acuerdo con lo establecido en el Decreto 1716 de 2019.  Las evidencias de su operación no se encuentran disponibles</t>
  </si>
  <si>
    <t>Pérdida de información de la carpeta de Comité de Conciliación (Acto administrativo y las actas del comité)
Falta de personal de planta que esté al frente de las actividades del comité (solo se cuenta con el cargo de Secretaria General y Jurídico)</t>
  </si>
  <si>
    <t>VIGENCIA</t>
  </si>
  <si>
    <t>MUY ALTA</t>
  </si>
  <si>
    <t>MODERADO</t>
  </si>
  <si>
    <t>Generar el acto administrativo para la actualziación del Comité de Conciliación y adelantar las reuniones, de acuerdo con la periodicidad establecida en ek Decreto 1716 de 2019</t>
  </si>
  <si>
    <t>Acto Administrativo de conformación del Comité
Actas de la reunión</t>
  </si>
  <si>
    <t>Secretaria General y Jurídica</t>
  </si>
  <si>
    <t>Junio a Diciembre de 2022</t>
  </si>
  <si>
    <t xml:space="preserve">Deficiencias en la implememtación de políticas de daño antijurídico  DESCRIPCION                                         'De acuerdo con lo establecido en la Política MIPG para prevenir el daño antijurídico, al interior de la entidad, así ya se encuentren las polpiticas adoptadas, no se está realizando adecuadamente su implementación y seguimiento.         </t>
  </si>
  <si>
    <t>Alta carga laboral en el área por concentración de funciones</t>
  </si>
  <si>
    <t>ALTA</t>
  </si>
  <si>
    <t>Realizar seguimiento a la implementación de la Política en el Comité de Conciliación y adelantar las reuniones, de acuerdo con la periodicidad establecida en ek Decreto 1716 de 2019</t>
  </si>
  <si>
    <t>Actas de la reunión</t>
  </si>
  <si>
    <t>Inicia con la planeación de las actividades y culmina con el seguimiento y evaluación del proceso</t>
  </si>
  <si>
    <t>Garantizar el cumplimiento de las normas constitucionales y legales vigentes en todas las actuaciones jurídicas y de representación judicial de la EDAT S.A. E.S.P. OFICIAL, además del acompañamiento efectivo a los procesos, en cumplimiento de la misión y objetivos institucionales, en el marco de la normatividad legal vigente</t>
  </si>
  <si>
    <t>Enero 10 de 2023</t>
  </si>
  <si>
    <t xml:space="preserve">Se realizó revisión del acto administrativo para la conformación y/o actualización del comité de conciliación, el cual se encuentra en proceso de actualización </t>
  </si>
  <si>
    <t>Para la vigencia 2023, se está realizando la organización de las actas correspondientes a las reuniones 2022, así como la actualización dela política de daño antijurídico de la entidad para la aprobación del Comité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</si>
</sst>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4" xfId="0" quotePrefix="1" applyFont="1" applyFill="1" applyBorder="1" applyAlignment="1">
      <alignment horizontal="center" vertical="center" wrapText="1"/>
    </xf>
    <xf numFmtId="0" fontId="59" fillId="3" borderId="34" xfId="0" applyFont="1" applyFill="1" applyBorder="1" applyAlignment="1">
      <alignment horizontal="center"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4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1763487</xdr:colOff>
      <xdr:row>5</xdr:row>
      <xdr:rowOff>259164</xdr:rowOff>
    </xdr:to>
    <xdr:pic>
      <xdr:nvPicPr>
        <xdr:cNvPr id="7" name="Imagen 6" descr="logo final edat"/>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3828125" defaultRowHeight="14.6" x14ac:dyDescent="0.4"/>
  <cols>
    <col min="1" max="1" width="2.84375" style="84" customWidth="1"/>
    <col min="2" max="3" width="24.69140625" style="84" customWidth="1"/>
    <col min="4" max="4" width="16" style="84" customWidth="1"/>
    <col min="5" max="5" width="24.69140625" style="84" customWidth="1"/>
    <col min="6" max="6" width="27.69140625" style="84" customWidth="1"/>
    <col min="7" max="8" width="24.69140625" style="84" customWidth="1"/>
    <col min="9" max="16384" width="11.3828125" style="84"/>
  </cols>
  <sheetData>
    <row r="1" spans="2:8" ht="15" thickBot="1" x14ac:dyDescent="0.45"/>
    <row r="2" spans="2:8" ht="18" x14ac:dyDescent="0.4">
      <c r="B2" s="168" t="s">
        <v>166</v>
      </c>
      <c r="C2" s="169"/>
      <c r="D2" s="169"/>
      <c r="E2" s="169"/>
      <c r="F2" s="169"/>
      <c r="G2" s="169"/>
      <c r="H2" s="170"/>
    </row>
    <row r="3" spans="2:8" x14ac:dyDescent="0.4">
      <c r="B3" s="85"/>
      <c r="C3" s="86"/>
      <c r="D3" s="86"/>
      <c r="E3" s="86"/>
      <c r="F3" s="86"/>
      <c r="G3" s="86"/>
      <c r="H3" s="87"/>
    </row>
    <row r="4" spans="2:8" ht="63" customHeight="1" x14ac:dyDescent="0.4">
      <c r="B4" s="171" t="s">
        <v>209</v>
      </c>
      <c r="C4" s="172"/>
      <c r="D4" s="172"/>
      <c r="E4" s="172"/>
      <c r="F4" s="172"/>
      <c r="G4" s="172"/>
      <c r="H4" s="173"/>
    </row>
    <row r="5" spans="2:8" ht="63" customHeight="1" x14ac:dyDescent="0.4">
      <c r="B5" s="174"/>
      <c r="C5" s="175"/>
      <c r="D5" s="175"/>
      <c r="E5" s="175"/>
      <c r="F5" s="175"/>
      <c r="G5" s="175"/>
      <c r="H5" s="176"/>
    </row>
    <row r="6" spans="2:8" x14ac:dyDescent="0.4">
      <c r="B6" s="177" t="s">
        <v>164</v>
      </c>
      <c r="C6" s="178"/>
      <c r="D6" s="178"/>
      <c r="E6" s="178"/>
      <c r="F6" s="178"/>
      <c r="G6" s="178"/>
      <c r="H6" s="179"/>
    </row>
    <row r="7" spans="2:8" ht="95.25" customHeight="1" x14ac:dyDescent="0.4">
      <c r="B7" s="187" t="s">
        <v>169</v>
      </c>
      <c r="C7" s="188"/>
      <c r="D7" s="188"/>
      <c r="E7" s="188"/>
      <c r="F7" s="188"/>
      <c r="G7" s="188"/>
      <c r="H7" s="189"/>
    </row>
    <row r="8" spans="2:8" x14ac:dyDescent="0.4">
      <c r="B8" s="122"/>
      <c r="C8" s="123"/>
      <c r="D8" s="123"/>
      <c r="E8" s="123"/>
      <c r="F8" s="123"/>
      <c r="G8" s="123"/>
      <c r="H8" s="124"/>
    </row>
    <row r="9" spans="2:8" ht="16.5" customHeight="1" x14ac:dyDescent="0.4">
      <c r="B9" s="180" t="s">
        <v>202</v>
      </c>
      <c r="C9" s="181"/>
      <c r="D9" s="181"/>
      <c r="E9" s="181"/>
      <c r="F9" s="181"/>
      <c r="G9" s="181"/>
      <c r="H9" s="182"/>
    </row>
    <row r="10" spans="2:8" ht="44.25" customHeight="1" x14ac:dyDescent="0.4">
      <c r="B10" s="180"/>
      <c r="C10" s="181"/>
      <c r="D10" s="181"/>
      <c r="E10" s="181"/>
      <c r="F10" s="181"/>
      <c r="G10" s="181"/>
      <c r="H10" s="182"/>
    </row>
    <row r="11" spans="2:8" ht="15" thickBot="1" x14ac:dyDescent="0.45">
      <c r="B11" s="110"/>
      <c r="C11" s="113"/>
      <c r="D11" s="118"/>
      <c r="E11" s="119"/>
      <c r="F11" s="119"/>
      <c r="G11" s="120"/>
      <c r="H11" s="121"/>
    </row>
    <row r="12" spans="2:8" ht="15" thickTop="1" x14ac:dyDescent="0.4">
      <c r="B12" s="110"/>
      <c r="C12" s="183" t="s">
        <v>165</v>
      </c>
      <c r="D12" s="184"/>
      <c r="E12" s="185" t="s">
        <v>203</v>
      </c>
      <c r="F12" s="186"/>
      <c r="G12" s="113"/>
      <c r="H12" s="114"/>
    </row>
    <row r="13" spans="2:8" ht="35.25" customHeight="1" x14ac:dyDescent="0.4">
      <c r="B13" s="110"/>
      <c r="C13" s="155" t="s">
        <v>196</v>
      </c>
      <c r="D13" s="156"/>
      <c r="E13" s="157" t="s">
        <v>201</v>
      </c>
      <c r="F13" s="158"/>
      <c r="G13" s="113"/>
      <c r="H13" s="114"/>
    </row>
    <row r="14" spans="2:8" ht="17.25" customHeight="1" x14ac:dyDescent="0.4">
      <c r="B14" s="110"/>
      <c r="C14" s="155" t="s">
        <v>197</v>
      </c>
      <c r="D14" s="156"/>
      <c r="E14" s="157" t="s">
        <v>199</v>
      </c>
      <c r="F14" s="158"/>
      <c r="G14" s="113"/>
      <c r="H14" s="114"/>
    </row>
    <row r="15" spans="2:8" ht="19.5" customHeight="1" x14ac:dyDescent="0.4">
      <c r="B15" s="110"/>
      <c r="C15" s="155" t="s">
        <v>198</v>
      </c>
      <c r="D15" s="156"/>
      <c r="E15" s="157" t="s">
        <v>200</v>
      </c>
      <c r="F15" s="158"/>
      <c r="G15" s="113"/>
      <c r="H15" s="114"/>
    </row>
    <row r="16" spans="2:8" ht="69.75" customHeight="1" x14ac:dyDescent="0.4">
      <c r="B16" s="110"/>
      <c r="C16" s="155" t="s">
        <v>167</v>
      </c>
      <c r="D16" s="156"/>
      <c r="E16" s="157" t="s">
        <v>168</v>
      </c>
      <c r="F16" s="158"/>
      <c r="G16" s="113"/>
      <c r="H16" s="114"/>
    </row>
    <row r="17" spans="2:8" ht="34.5" customHeight="1" x14ac:dyDescent="0.4">
      <c r="B17" s="110"/>
      <c r="C17" s="159" t="s">
        <v>2</v>
      </c>
      <c r="D17" s="160"/>
      <c r="E17" s="151" t="s">
        <v>210</v>
      </c>
      <c r="F17" s="152"/>
      <c r="G17" s="113"/>
      <c r="H17" s="114"/>
    </row>
    <row r="18" spans="2:8" ht="27.75" customHeight="1" x14ac:dyDescent="0.4">
      <c r="B18" s="110"/>
      <c r="C18" s="159" t="s">
        <v>3</v>
      </c>
      <c r="D18" s="160"/>
      <c r="E18" s="151" t="s">
        <v>211</v>
      </c>
      <c r="F18" s="152"/>
      <c r="G18" s="113"/>
      <c r="H18" s="114"/>
    </row>
    <row r="19" spans="2:8" ht="28.5" customHeight="1" x14ac:dyDescent="0.4">
      <c r="B19" s="110"/>
      <c r="C19" s="159" t="s">
        <v>42</v>
      </c>
      <c r="D19" s="160"/>
      <c r="E19" s="151" t="s">
        <v>212</v>
      </c>
      <c r="F19" s="152"/>
      <c r="G19" s="113"/>
      <c r="H19" s="114"/>
    </row>
    <row r="20" spans="2:8" ht="72.75" customHeight="1" x14ac:dyDescent="0.4">
      <c r="B20" s="110"/>
      <c r="C20" s="159" t="s">
        <v>1</v>
      </c>
      <c r="D20" s="160"/>
      <c r="E20" s="151" t="s">
        <v>213</v>
      </c>
      <c r="F20" s="152"/>
      <c r="G20" s="113"/>
      <c r="H20" s="114"/>
    </row>
    <row r="21" spans="2:8" ht="64.5" customHeight="1" x14ac:dyDescent="0.4">
      <c r="B21" s="110"/>
      <c r="C21" s="159" t="s">
        <v>50</v>
      </c>
      <c r="D21" s="160"/>
      <c r="E21" s="151" t="s">
        <v>171</v>
      </c>
      <c r="F21" s="152"/>
      <c r="G21" s="113"/>
      <c r="H21" s="114"/>
    </row>
    <row r="22" spans="2:8" ht="71.25" customHeight="1" x14ac:dyDescent="0.4">
      <c r="B22" s="110"/>
      <c r="C22" s="159" t="s">
        <v>170</v>
      </c>
      <c r="D22" s="160"/>
      <c r="E22" s="151" t="s">
        <v>172</v>
      </c>
      <c r="F22" s="152"/>
      <c r="G22" s="113"/>
      <c r="H22" s="114"/>
    </row>
    <row r="23" spans="2:8" ht="55.5" customHeight="1" x14ac:dyDescent="0.4">
      <c r="B23" s="110"/>
      <c r="C23" s="153" t="s">
        <v>173</v>
      </c>
      <c r="D23" s="154"/>
      <c r="E23" s="151" t="s">
        <v>174</v>
      </c>
      <c r="F23" s="152"/>
      <c r="G23" s="113"/>
      <c r="H23" s="114"/>
    </row>
    <row r="24" spans="2:8" ht="42" customHeight="1" x14ac:dyDescent="0.4">
      <c r="B24" s="110"/>
      <c r="C24" s="153" t="s">
        <v>48</v>
      </c>
      <c r="D24" s="154"/>
      <c r="E24" s="151" t="s">
        <v>175</v>
      </c>
      <c r="F24" s="152"/>
      <c r="G24" s="113"/>
      <c r="H24" s="114"/>
    </row>
    <row r="25" spans="2:8" ht="59.25" customHeight="1" x14ac:dyDescent="0.4">
      <c r="B25" s="110"/>
      <c r="C25" s="153" t="s">
        <v>163</v>
      </c>
      <c r="D25" s="154"/>
      <c r="E25" s="151" t="s">
        <v>176</v>
      </c>
      <c r="F25" s="152"/>
      <c r="G25" s="113"/>
      <c r="H25" s="114"/>
    </row>
    <row r="26" spans="2:8" ht="23.25" customHeight="1" x14ac:dyDescent="0.4">
      <c r="B26" s="110"/>
      <c r="C26" s="153" t="s">
        <v>12</v>
      </c>
      <c r="D26" s="154"/>
      <c r="E26" s="151" t="s">
        <v>177</v>
      </c>
      <c r="F26" s="152"/>
      <c r="G26" s="113"/>
      <c r="H26" s="114"/>
    </row>
    <row r="27" spans="2:8" ht="30.75" customHeight="1" x14ac:dyDescent="0.4">
      <c r="B27" s="110"/>
      <c r="C27" s="153" t="s">
        <v>181</v>
      </c>
      <c r="D27" s="154"/>
      <c r="E27" s="151" t="s">
        <v>178</v>
      </c>
      <c r="F27" s="152"/>
      <c r="G27" s="113"/>
      <c r="H27" s="114"/>
    </row>
    <row r="28" spans="2:8" ht="35.25" customHeight="1" x14ac:dyDescent="0.4">
      <c r="B28" s="110"/>
      <c r="C28" s="153" t="s">
        <v>182</v>
      </c>
      <c r="D28" s="154"/>
      <c r="E28" s="151" t="s">
        <v>179</v>
      </c>
      <c r="F28" s="152"/>
      <c r="G28" s="113"/>
      <c r="H28" s="114"/>
    </row>
    <row r="29" spans="2:8" ht="33" customHeight="1" x14ac:dyDescent="0.4">
      <c r="B29" s="110"/>
      <c r="C29" s="153" t="s">
        <v>182</v>
      </c>
      <c r="D29" s="154"/>
      <c r="E29" s="151" t="s">
        <v>179</v>
      </c>
      <c r="F29" s="152"/>
      <c r="G29" s="113"/>
      <c r="H29" s="114"/>
    </row>
    <row r="30" spans="2:8" ht="30" customHeight="1" x14ac:dyDescent="0.4">
      <c r="B30" s="110"/>
      <c r="C30" s="153" t="s">
        <v>183</v>
      </c>
      <c r="D30" s="154"/>
      <c r="E30" s="151" t="s">
        <v>180</v>
      </c>
      <c r="F30" s="152"/>
      <c r="G30" s="113"/>
      <c r="H30" s="114"/>
    </row>
    <row r="31" spans="2:8" ht="35.25" customHeight="1" x14ac:dyDescent="0.4">
      <c r="B31" s="110"/>
      <c r="C31" s="153" t="s">
        <v>184</v>
      </c>
      <c r="D31" s="154"/>
      <c r="E31" s="151" t="s">
        <v>185</v>
      </c>
      <c r="F31" s="152"/>
      <c r="G31" s="113"/>
      <c r="H31" s="114"/>
    </row>
    <row r="32" spans="2:8" ht="31.5" customHeight="1" x14ac:dyDescent="0.4">
      <c r="B32" s="110"/>
      <c r="C32" s="153" t="s">
        <v>186</v>
      </c>
      <c r="D32" s="154"/>
      <c r="E32" s="151" t="s">
        <v>187</v>
      </c>
      <c r="F32" s="152"/>
      <c r="G32" s="113"/>
      <c r="H32" s="114"/>
    </row>
    <row r="33" spans="2:8" ht="35.25" customHeight="1" x14ac:dyDescent="0.4">
      <c r="B33" s="110"/>
      <c r="C33" s="153" t="s">
        <v>188</v>
      </c>
      <c r="D33" s="154"/>
      <c r="E33" s="151" t="s">
        <v>189</v>
      </c>
      <c r="F33" s="152"/>
      <c r="G33" s="113"/>
      <c r="H33" s="114"/>
    </row>
    <row r="34" spans="2:8" ht="59.25" customHeight="1" x14ac:dyDescent="0.4">
      <c r="B34" s="110"/>
      <c r="C34" s="153" t="s">
        <v>190</v>
      </c>
      <c r="D34" s="154"/>
      <c r="E34" s="151" t="s">
        <v>191</v>
      </c>
      <c r="F34" s="152"/>
      <c r="G34" s="113"/>
      <c r="H34" s="114"/>
    </row>
    <row r="35" spans="2:8" ht="29.25" customHeight="1" x14ac:dyDescent="0.4">
      <c r="B35" s="110"/>
      <c r="C35" s="153" t="s">
        <v>29</v>
      </c>
      <c r="D35" s="154"/>
      <c r="E35" s="151" t="s">
        <v>192</v>
      </c>
      <c r="F35" s="152"/>
      <c r="G35" s="113"/>
      <c r="H35" s="114"/>
    </row>
    <row r="36" spans="2:8" ht="82.5" customHeight="1" x14ac:dyDescent="0.4">
      <c r="B36" s="110"/>
      <c r="C36" s="153" t="s">
        <v>194</v>
      </c>
      <c r="D36" s="154"/>
      <c r="E36" s="151" t="s">
        <v>193</v>
      </c>
      <c r="F36" s="152"/>
      <c r="G36" s="113"/>
      <c r="H36" s="114"/>
    </row>
    <row r="37" spans="2:8" ht="46.5" customHeight="1" x14ac:dyDescent="0.4">
      <c r="B37" s="110"/>
      <c r="C37" s="153" t="s">
        <v>39</v>
      </c>
      <c r="D37" s="154"/>
      <c r="E37" s="151" t="s">
        <v>195</v>
      </c>
      <c r="F37" s="152"/>
      <c r="G37" s="113"/>
      <c r="H37" s="114"/>
    </row>
    <row r="38" spans="2:8" ht="6.75" customHeight="1" thickBot="1" x14ac:dyDescent="0.45">
      <c r="B38" s="110"/>
      <c r="C38" s="164"/>
      <c r="D38" s="165"/>
      <c r="E38" s="166"/>
      <c r="F38" s="167"/>
      <c r="G38" s="113"/>
      <c r="H38" s="114"/>
    </row>
    <row r="39" spans="2:8" ht="15" thickTop="1" x14ac:dyDescent="0.4">
      <c r="B39" s="110"/>
      <c r="C39" s="111"/>
      <c r="D39" s="111"/>
      <c r="E39" s="112"/>
      <c r="F39" s="112"/>
      <c r="G39" s="113"/>
      <c r="H39" s="114"/>
    </row>
    <row r="40" spans="2:8" ht="21" customHeight="1" x14ac:dyDescent="0.4">
      <c r="B40" s="161" t="s">
        <v>204</v>
      </c>
      <c r="C40" s="162"/>
      <c r="D40" s="162"/>
      <c r="E40" s="162"/>
      <c r="F40" s="162"/>
      <c r="G40" s="162"/>
      <c r="H40" s="163"/>
    </row>
    <row r="41" spans="2:8" ht="20.25" customHeight="1" x14ac:dyDescent="0.4">
      <c r="B41" s="161" t="s">
        <v>205</v>
      </c>
      <c r="C41" s="162"/>
      <c r="D41" s="162"/>
      <c r="E41" s="162"/>
      <c r="F41" s="162"/>
      <c r="G41" s="162"/>
      <c r="H41" s="163"/>
    </row>
    <row r="42" spans="2:8" ht="20.25" customHeight="1" x14ac:dyDescent="0.4">
      <c r="B42" s="161" t="s">
        <v>206</v>
      </c>
      <c r="C42" s="162"/>
      <c r="D42" s="162"/>
      <c r="E42" s="162"/>
      <c r="F42" s="162"/>
      <c r="G42" s="162"/>
      <c r="H42" s="163"/>
    </row>
    <row r="43" spans="2:8" ht="20.25" customHeight="1" x14ac:dyDescent="0.4">
      <c r="B43" s="161" t="s">
        <v>207</v>
      </c>
      <c r="C43" s="162"/>
      <c r="D43" s="162"/>
      <c r="E43" s="162"/>
      <c r="F43" s="162"/>
      <c r="G43" s="162"/>
      <c r="H43" s="163"/>
    </row>
    <row r="44" spans="2:8" x14ac:dyDescent="0.4">
      <c r="B44" s="161" t="s">
        <v>208</v>
      </c>
      <c r="C44" s="162"/>
      <c r="D44" s="162"/>
      <c r="E44" s="162"/>
      <c r="F44" s="162"/>
      <c r="G44" s="162"/>
      <c r="H44" s="163"/>
    </row>
    <row r="45" spans="2:8" ht="15" thickBot="1" x14ac:dyDescent="0.45">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62"/>
  <sheetViews>
    <sheetView tabSelected="1" zoomScale="78" zoomScaleNormal="78" workbookViewId="0">
      <selection activeCell="AJ11" sqref="AJ11"/>
    </sheetView>
  </sheetViews>
  <sheetFormatPr baseColWidth="10" defaultColWidth="11.3828125" defaultRowHeight="14.15" x14ac:dyDescent="0.35"/>
  <cols>
    <col min="1" max="1" width="4" style="2" bestFit="1" customWidth="1"/>
    <col min="2" max="2" width="14.15234375" style="2" customWidth="1"/>
    <col min="3" max="3" width="13.15234375" style="2" customWidth="1"/>
    <col min="4" max="4" width="24.15234375" style="2" customWidth="1"/>
    <col min="5" max="5" width="32.3828125" style="1" customWidth="1"/>
    <col min="6" max="6" width="19" style="5" customWidth="1"/>
    <col min="7" max="7" width="17.84375" style="1" customWidth="1"/>
    <col min="8" max="8" width="16.53515625" style="1" customWidth="1"/>
    <col min="9" max="9" width="6.3046875" style="1" bestFit="1" customWidth="1"/>
    <col min="10" max="10" width="27.3046875" style="1" bestFit="1" customWidth="1"/>
    <col min="11" max="11" width="10.3828125" style="1" hidden="1" customWidth="1"/>
    <col min="12" max="12" width="17.53515625" style="1" customWidth="1"/>
    <col min="13" max="13" width="6.3046875" style="1" bestFit="1" customWidth="1"/>
    <col min="14" max="14" width="16" style="1" customWidth="1"/>
    <col min="15" max="15" width="5.84375" style="1" customWidth="1"/>
    <col min="16" max="16" width="31" style="1" customWidth="1"/>
    <col min="17" max="17" width="15.15234375" style="1" bestFit="1" customWidth="1"/>
    <col min="18" max="18" width="6.84375" style="1" customWidth="1"/>
    <col min="19" max="19" width="5" style="1" customWidth="1"/>
    <col min="20" max="20" width="5.53515625" style="1" customWidth="1"/>
    <col min="21" max="21" width="7.15234375" style="1" customWidth="1"/>
    <col min="22" max="22" width="6.69140625" style="1" customWidth="1"/>
    <col min="23" max="23" width="7.53515625" style="1" customWidth="1"/>
    <col min="24" max="24" width="13" style="1" hidden="1" customWidth="1"/>
    <col min="25" max="25" width="8.69140625" style="1" customWidth="1"/>
    <col min="26" max="26" width="10.3828125" style="1" customWidth="1"/>
    <col min="27" max="27" width="9.3046875" style="1" customWidth="1"/>
    <col min="28" max="28" width="9.15234375" style="1" customWidth="1"/>
    <col min="29" max="29" width="8.3828125" style="1" customWidth="1"/>
    <col min="30" max="30" width="7.3046875" style="1" customWidth="1"/>
    <col min="31" max="31" width="23" style="1" customWidth="1"/>
    <col min="32" max="32" width="18.84375" style="1" customWidth="1"/>
    <col min="33" max="33" width="16.84375" style="1" customWidth="1"/>
    <col min="34" max="34" width="14.84375" style="2" customWidth="1"/>
    <col min="35" max="35" width="18.53515625" style="2" customWidth="1"/>
    <col min="36" max="36" width="21" style="2" customWidth="1"/>
    <col min="37" max="16384" width="11.3828125" style="1"/>
  </cols>
  <sheetData>
    <row r="1" spans="1:68" ht="16.5" customHeight="1" x14ac:dyDescent="0.35">
      <c r="A1" s="190" t="s">
        <v>144</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2"/>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5">
      <c r="A2" s="193"/>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5"/>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28"/>
      <c r="AI3" s="28"/>
      <c r="AJ3" s="2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5">
      <c r="A4" s="227" t="s">
        <v>43</v>
      </c>
      <c r="B4" s="228"/>
      <c r="C4" s="241" t="s">
        <v>214</v>
      </c>
      <c r="D4" s="242"/>
      <c r="E4" s="242"/>
      <c r="F4" s="242"/>
      <c r="G4" s="242"/>
      <c r="H4" s="242"/>
      <c r="I4" s="242"/>
      <c r="J4" s="242"/>
      <c r="K4" s="242"/>
      <c r="L4" s="242"/>
      <c r="M4" s="242"/>
      <c r="N4" s="243"/>
      <c r="O4" s="244"/>
      <c r="P4" s="244"/>
      <c r="Q4" s="244"/>
      <c r="R4" s="8"/>
      <c r="S4" s="8"/>
      <c r="T4" s="8"/>
      <c r="U4" s="8"/>
      <c r="V4" s="8"/>
      <c r="W4" s="8"/>
      <c r="X4" s="8"/>
      <c r="Y4" s="8"/>
      <c r="Z4" s="8"/>
      <c r="AA4" s="8"/>
      <c r="AB4" s="8"/>
      <c r="AC4" s="8"/>
      <c r="AD4" s="8"/>
      <c r="AE4" s="8"/>
      <c r="AF4" s="8"/>
      <c r="AG4" s="8"/>
      <c r="AH4" s="28"/>
      <c r="AI4" s="28"/>
      <c r="AJ4" s="2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47.25" customHeight="1" x14ac:dyDescent="0.35">
      <c r="A5" s="227" t="s">
        <v>130</v>
      </c>
      <c r="B5" s="228"/>
      <c r="C5" s="237" t="s">
        <v>230</v>
      </c>
      <c r="D5" s="238"/>
      <c r="E5" s="238"/>
      <c r="F5" s="238"/>
      <c r="G5" s="238"/>
      <c r="H5" s="238"/>
      <c r="I5" s="238"/>
      <c r="J5" s="238"/>
      <c r="K5" s="238"/>
      <c r="L5" s="238"/>
      <c r="M5" s="238"/>
      <c r="N5" s="239"/>
      <c r="O5" s="8"/>
      <c r="P5" s="8"/>
      <c r="Q5" s="8"/>
      <c r="R5" s="8"/>
      <c r="S5" s="8"/>
      <c r="T5" s="8"/>
      <c r="U5" s="8"/>
      <c r="V5" s="8"/>
      <c r="W5" s="8"/>
      <c r="X5" s="8"/>
      <c r="Y5" s="8"/>
      <c r="Z5" s="8"/>
      <c r="AA5" s="8"/>
      <c r="AB5" s="8"/>
      <c r="AC5" s="8"/>
      <c r="AD5" s="8"/>
      <c r="AE5" s="8"/>
      <c r="AF5" s="8"/>
      <c r="AG5" s="8"/>
      <c r="AH5" s="28"/>
      <c r="AI5" s="28"/>
      <c r="AJ5" s="2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5">
      <c r="A6" s="227" t="s">
        <v>44</v>
      </c>
      <c r="B6" s="228"/>
      <c r="C6" s="237" t="s">
        <v>229</v>
      </c>
      <c r="D6" s="238"/>
      <c r="E6" s="238"/>
      <c r="F6" s="238"/>
      <c r="G6" s="238"/>
      <c r="H6" s="238"/>
      <c r="I6" s="238"/>
      <c r="J6" s="238"/>
      <c r="K6" s="238"/>
      <c r="L6" s="238"/>
      <c r="M6" s="238"/>
      <c r="N6" s="239"/>
      <c r="O6" s="8"/>
      <c r="P6" s="8"/>
      <c r="Q6" s="8"/>
      <c r="R6" s="8"/>
      <c r="S6" s="8"/>
      <c r="T6" s="8"/>
      <c r="U6" s="8"/>
      <c r="V6" s="8"/>
      <c r="W6" s="8"/>
      <c r="X6" s="8"/>
      <c r="Y6" s="8"/>
      <c r="Z6" s="8"/>
      <c r="AA6" s="8"/>
      <c r="AB6" s="8"/>
      <c r="AC6" s="8"/>
      <c r="AD6" s="8"/>
      <c r="AE6" s="8"/>
      <c r="AF6" s="8"/>
      <c r="AG6" s="8"/>
      <c r="AH6" s="28"/>
      <c r="AI6" s="28"/>
      <c r="AJ6" s="2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5">
      <c r="A7" s="196" t="s">
        <v>139</v>
      </c>
      <c r="B7" s="197"/>
      <c r="C7" s="197"/>
      <c r="D7" s="197"/>
      <c r="E7" s="197"/>
      <c r="F7" s="197"/>
      <c r="G7" s="198"/>
      <c r="H7" s="196" t="s">
        <v>140</v>
      </c>
      <c r="I7" s="197"/>
      <c r="J7" s="197"/>
      <c r="K7" s="197"/>
      <c r="L7" s="197"/>
      <c r="M7" s="197"/>
      <c r="N7" s="198"/>
      <c r="O7" s="196" t="s">
        <v>141</v>
      </c>
      <c r="P7" s="197"/>
      <c r="Q7" s="197"/>
      <c r="R7" s="197"/>
      <c r="S7" s="197"/>
      <c r="T7" s="197"/>
      <c r="U7" s="197"/>
      <c r="V7" s="197"/>
      <c r="W7" s="198"/>
      <c r="X7" s="196" t="s">
        <v>142</v>
      </c>
      <c r="Y7" s="197"/>
      <c r="Z7" s="197"/>
      <c r="AA7" s="197"/>
      <c r="AB7" s="197"/>
      <c r="AC7" s="197"/>
      <c r="AD7" s="198"/>
      <c r="AE7" s="196" t="s">
        <v>34</v>
      </c>
      <c r="AF7" s="197"/>
      <c r="AG7" s="197"/>
      <c r="AH7" s="197"/>
      <c r="AI7" s="197"/>
      <c r="AJ7" s="19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5">
      <c r="A8" s="229" t="s">
        <v>0</v>
      </c>
      <c r="B8" s="234" t="s">
        <v>2</v>
      </c>
      <c r="C8" s="232" t="s">
        <v>3</v>
      </c>
      <c r="D8" s="233" t="s">
        <v>42</v>
      </c>
      <c r="E8" s="233" t="s">
        <v>1</v>
      </c>
      <c r="F8" s="231" t="s">
        <v>50</v>
      </c>
      <c r="G8" s="232" t="s">
        <v>135</v>
      </c>
      <c r="H8" s="245" t="s">
        <v>33</v>
      </c>
      <c r="I8" s="246" t="s">
        <v>5</v>
      </c>
      <c r="J8" s="231" t="s">
        <v>87</v>
      </c>
      <c r="K8" s="231" t="s">
        <v>92</v>
      </c>
      <c r="L8" s="248" t="s">
        <v>45</v>
      </c>
      <c r="M8" s="246" t="s">
        <v>5</v>
      </c>
      <c r="N8" s="232" t="s">
        <v>48</v>
      </c>
      <c r="O8" s="235" t="s">
        <v>11</v>
      </c>
      <c r="P8" s="226" t="s">
        <v>163</v>
      </c>
      <c r="Q8" s="231" t="s">
        <v>12</v>
      </c>
      <c r="R8" s="226" t="s">
        <v>8</v>
      </c>
      <c r="S8" s="226"/>
      <c r="T8" s="226"/>
      <c r="U8" s="226"/>
      <c r="V8" s="226"/>
      <c r="W8" s="226"/>
      <c r="X8" s="240" t="s">
        <v>138</v>
      </c>
      <c r="Y8" s="240" t="s">
        <v>46</v>
      </c>
      <c r="Z8" s="240" t="s">
        <v>5</v>
      </c>
      <c r="AA8" s="240" t="s">
        <v>47</v>
      </c>
      <c r="AB8" s="240" t="s">
        <v>5</v>
      </c>
      <c r="AC8" s="240" t="s">
        <v>49</v>
      </c>
      <c r="AD8" s="235" t="s">
        <v>29</v>
      </c>
      <c r="AE8" s="226" t="s">
        <v>34</v>
      </c>
      <c r="AF8" s="226" t="s">
        <v>35</v>
      </c>
      <c r="AG8" s="226" t="s">
        <v>36</v>
      </c>
      <c r="AH8" s="226" t="s">
        <v>38</v>
      </c>
      <c r="AI8" s="226" t="s">
        <v>37</v>
      </c>
      <c r="AJ8" s="226"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4">
      <c r="A9" s="230"/>
      <c r="B9" s="234"/>
      <c r="C9" s="226"/>
      <c r="D9" s="234"/>
      <c r="E9" s="234"/>
      <c r="F9" s="232"/>
      <c r="G9" s="226"/>
      <c r="H9" s="232"/>
      <c r="I9" s="247"/>
      <c r="J9" s="232"/>
      <c r="K9" s="232"/>
      <c r="L9" s="247"/>
      <c r="M9" s="247"/>
      <c r="N9" s="226"/>
      <c r="O9" s="236"/>
      <c r="P9" s="226"/>
      <c r="Q9" s="232"/>
      <c r="R9" s="7" t="s">
        <v>13</v>
      </c>
      <c r="S9" s="7" t="s">
        <v>17</v>
      </c>
      <c r="T9" s="7" t="s">
        <v>28</v>
      </c>
      <c r="U9" s="7" t="s">
        <v>18</v>
      </c>
      <c r="V9" s="7" t="s">
        <v>21</v>
      </c>
      <c r="W9" s="7" t="s">
        <v>24</v>
      </c>
      <c r="X9" s="240"/>
      <c r="Y9" s="240"/>
      <c r="Z9" s="240"/>
      <c r="AA9" s="240"/>
      <c r="AB9" s="240"/>
      <c r="AC9" s="240"/>
      <c r="AD9" s="236"/>
      <c r="AE9" s="226"/>
      <c r="AF9" s="226"/>
      <c r="AG9" s="226"/>
      <c r="AH9" s="226"/>
      <c r="AI9" s="226"/>
      <c r="AJ9" s="226"/>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11.5" customHeight="1" x14ac:dyDescent="0.4">
      <c r="A10" s="144">
        <v>1</v>
      </c>
      <c r="B10" s="141" t="s">
        <v>132</v>
      </c>
      <c r="C10" s="141"/>
      <c r="D10" s="141" t="s">
        <v>216</v>
      </c>
      <c r="E10" s="145" t="s">
        <v>215</v>
      </c>
      <c r="F10" s="141" t="s">
        <v>123</v>
      </c>
      <c r="G10" s="142" t="s">
        <v>217</v>
      </c>
      <c r="H10" s="143" t="s">
        <v>218</v>
      </c>
      <c r="I10" s="147">
        <f>IF(H10="","",IF(H10="Muy Baja",0.2,IF(H10="Baja",0.4,IF(H10="Media",0.6,IF(H10="Alta",0.8,IF(H10="Muy Alta",1,))))))</f>
        <v>1</v>
      </c>
      <c r="J10" s="148"/>
      <c r="K10" s="147">
        <f ca="1">IF(NOT(ISERROR(MATCH(J10,'Tabla Impacto'!$B$221:$B$223,0))),'Tabla Impacto'!$F$223&amp;"Por favor no seleccionar los criterios de impacto(Afectación Económica o presupuestal y Pérdida Reputacional)",J10)</f>
        <v>0</v>
      </c>
      <c r="L10" s="143" t="s">
        <v>219</v>
      </c>
      <c r="M10" s="147">
        <f>IF(L10="","",IF(L10="Leve",0.2,IF(L10="Menor",0.4,IF(L10="Moderado",0.6,IF(L10="Mayor",0.8,IF(L10="Catastrófico",1,))))))</f>
        <v>0.6</v>
      </c>
      <c r="N10" s="14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49" t="s">
        <v>220</v>
      </c>
      <c r="Q10" s="127" t="str">
        <f>IF(OR(R10="Preventivo",R10="Detectivo"),"Probabilidad",IF(R10="Correctivo","Impacto",""))</f>
        <v>Probabilidad</v>
      </c>
      <c r="R10" s="128" t="s">
        <v>15</v>
      </c>
      <c r="S10" s="128" t="s">
        <v>9</v>
      </c>
      <c r="T10" s="129" t="str">
        <f>IF(AND(R10="Preventivo",S10="Automático"),"50%",IF(AND(R10="Preventivo",S10="Manual"),"40%",IF(AND(R10="Detectivo",S10="Automático"),"40%",IF(AND(R10="Detectivo",S10="Manual"),"30%",IF(AND(R10="Correctivo",S10="Automático"),"35%",IF(AND(R10="Correctivo",S10="Manual"),"25%",""))))))</f>
        <v>30%</v>
      </c>
      <c r="U10" s="128" t="s">
        <v>20</v>
      </c>
      <c r="V10" s="128" t="s">
        <v>22</v>
      </c>
      <c r="W10" s="128" t="s">
        <v>120</v>
      </c>
      <c r="X10" s="130">
        <f>IFERROR(IF(Q10="Probabilidad",(I10-(+I10*T10)),IF(Q10="Impacto",I10,"")),"")</f>
        <v>0.7</v>
      </c>
      <c r="Y10" s="131" t="str">
        <f>IFERROR(IF(X10="","",IF(X10&lt;=0.2,"Muy Baja",IF(X10&lt;=0.4,"Baja",IF(X10&lt;=0.6,"Media",IF(X10&lt;=0.8,"Alta","Muy Alta"))))),"")</f>
        <v>Alta</v>
      </c>
      <c r="Z10" s="132">
        <f>+X10</f>
        <v>0.7</v>
      </c>
      <c r="AA10" s="131" t="str">
        <f>IFERROR(IF(AB10="","",IF(AB10&lt;=0.2,"Leve",IF(AB10&lt;=0.4,"Menor",IF(AB10&lt;=0.6,"Moderado",IF(AB10&lt;=0.8,"Mayor","Catastrófico"))))),"")</f>
        <v>Moderado</v>
      </c>
      <c r="AB10" s="132">
        <f>IFERROR(IF(Q10="Impacto",(M10-(+M10*T10)),IF(Q10="Probabilidad",M10,"")),"")</f>
        <v>0.6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c r="AE10" s="149" t="s">
        <v>221</v>
      </c>
      <c r="AF10" s="150" t="s">
        <v>222</v>
      </c>
      <c r="AG10" s="150" t="s">
        <v>223</v>
      </c>
      <c r="AH10" s="401" t="s">
        <v>231</v>
      </c>
      <c r="AI10" s="402" t="s">
        <v>232</v>
      </c>
      <c r="AJ10" s="403"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62" customHeight="1" x14ac:dyDescent="0.35">
      <c r="A11" s="144">
        <v>2</v>
      </c>
      <c r="B11" s="141" t="s">
        <v>132</v>
      </c>
      <c r="C11" s="141"/>
      <c r="D11" s="141" t="s">
        <v>225</v>
      </c>
      <c r="E11" s="145" t="s">
        <v>224</v>
      </c>
      <c r="F11" s="141" t="s">
        <v>123</v>
      </c>
      <c r="G11" s="142" t="s">
        <v>217</v>
      </c>
      <c r="H11" s="143" t="s">
        <v>226</v>
      </c>
      <c r="I11" s="147">
        <f>IF(H11="","",IF(H11="Muy Baja",0.2,IF(H11="Baja",0.4,IF(H11="Media",0.6,IF(H11="Alta",0.8,IF(H11="Muy Alta",1,))))))</f>
        <v>0.8</v>
      </c>
      <c r="J11" s="148"/>
      <c r="K11" s="147">
        <f ca="1">IF(NOT(ISERROR(MATCH(J11,'Tabla Impacto'!$B$221:$B$223,0))),'Tabla Impacto'!$F$223&amp;"Por favor no seleccionar los criterios de impacto(Afectación Económica o presupuestal y Pérdida Reputacional)",J11)</f>
        <v>0</v>
      </c>
      <c r="L11" s="143" t="s">
        <v>219</v>
      </c>
      <c r="M11" s="147">
        <f>IF(L11="","",IF(L11="Leve",0.2,IF(L11="Menor",0.4,IF(L11="Moderado",0.6,IF(L11="Mayor",0.8,IF(L11="Catastrófico",1,))))))</f>
        <v>0.6</v>
      </c>
      <c r="N11" s="146"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5">
        <v>1</v>
      </c>
      <c r="P11" s="149" t="s">
        <v>227</v>
      </c>
      <c r="Q11" s="127" t="str">
        <f>IF(OR(R11="Preventivo",R11="Detectivo"),"Probabilidad",IF(R11="Correctivo","Impacto",""))</f>
        <v>Probabilidad</v>
      </c>
      <c r="R11" s="128" t="s">
        <v>15</v>
      </c>
      <c r="S11" s="128" t="s">
        <v>9</v>
      </c>
      <c r="T11" s="129" t="str">
        <f>IF(AND(R11="Preventivo",S11="Automático"),"50%",IF(AND(R11="Preventivo",S11="Manual"),"40%",IF(AND(R11="Detectivo",S11="Automático"),"40%",IF(AND(R11="Detectivo",S11="Manual"),"30%",IF(AND(R11="Correctivo",S11="Automático"),"35%",IF(AND(R11="Correctivo",S11="Manual"),"25%",""))))))</f>
        <v>30%</v>
      </c>
      <c r="U11" s="128" t="s">
        <v>20</v>
      </c>
      <c r="V11" s="128" t="s">
        <v>22</v>
      </c>
      <c r="W11" s="128" t="s">
        <v>120</v>
      </c>
      <c r="X11" s="130">
        <f>IFERROR(IF(Q11="Probabilidad",(I11-(+I11*T11)),IF(Q11="Impacto",I11,"")),"")</f>
        <v>0.56000000000000005</v>
      </c>
      <c r="Y11" s="131" t="str">
        <f>IFERROR(IF(X11="","",IF(X11&lt;=0.2,"Muy Baja",IF(X11&lt;=0.4,"Baja",IF(X11&lt;=0.6,"Media",IF(X11&lt;=0.8,"Alta","Muy Alta"))))),"")</f>
        <v>Media</v>
      </c>
      <c r="Z11" s="132">
        <f>+X11</f>
        <v>0.56000000000000005</v>
      </c>
      <c r="AA11" s="131" t="str">
        <f>IFERROR(IF(AB11="","",IF(AB11&lt;=0.2,"Leve",IF(AB11&lt;=0.4,"Menor",IF(AB11&lt;=0.6,"Moderado",IF(AB11&lt;=0.8,"Mayor","Catastrófico"))))),"")</f>
        <v>Moderado</v>
      </c>
      <c r="AB11" s="140">
        <f>IFERROR(IF(Q11="Impacto",(M11-(+M11*T11)),IF(Q11="Probabilidad",M11,"")),"")</f>
        <v>0.6</v>
      </c>
      <c r="AC11" s="133"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49" t="s">
        <v>228</v>
      </c>
      <c r="AF11" s="150" t="s">
        <v>222</v>
      </c>
      <c r="AG11" s="150" t="s">
        <v>223</v>
      </c>
      <c r="AH11" s="401" t="s">
        <v>231</v>
      </c>
      <c r="AI11" s="402" t="s">
        <v>233</v>
      </c>
      <c r="AJ11" s="403"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customHeight="1" x14ac:dyDescent="0.35">
      <c r="A12" s="208">
        <v>3</v>
      </c>
      <c r="B12" s="211"/>
      <c r="C12" s="211"/>
      <c r="D12" s="211"/>
      <c r="E12" s="214"/>
      <c r="F12" s="211"/>
      <c r="G12" s="217"/>
      <c r="H12" s="220" t="str">
        <f>IF(G12&lt;=0,"",IF(G12&lt;=2,"Muy Baja",IF(G12&lt;=24,"Baja",IF(G12&lt;=500,"Media",IF(G12&lt;=5000,"Alta","Muy Alta")))))</f>
        <v/>
      </c>
      <c r="I12" s="202" t="str">
        <f>IF(H12="","",IF(H12="Muy Baja",0.2,IF(H12="Baja",0.4,IF(H12="Media",0.6,IF(H12="Alta",0.8,IF(H12="Muy Alta",1,))))))</f>
        <v/>
      </c>
      <c r="J12" s="223"/>
      <c r="K12" s="202">
        <f ca="1">IF(NOT(ISERROR(MATCH(J12,'Tabla Impacto'!$B$221:$B$223,0))),'Tabla Impacto'!$F$223&amp;"Por favor no seleccionar los criterios de impacto(Afectación Económica o presupuestal y Pérdida Reputacional)",J12)</f>
        <v>0</v>
      </c>
      <c r="L12" s="220" t="str">
        <f ca="1">IF(OR(K12='Tabla Impacto'!$C$11,K12='Tabla Impacto'!$D$11),"Leve",IF(OR(K12='Tabla Impacto'!$C$12,K12='Tabla Impacto'!$D$12),"Menor",IF(OR(K12='Tabla Impacto'!$C$13,K12='Tabla Impacto'!$D$13),"Moderado",IF(OR(K12='Tabla Impacto'!$C$14,K12='Tabla Impacto'!$D$14),"Mayor",IF(OR(K12='Tabla Impacto'!$C$15,K12='Tabla Impacto'!$D$15),"Catastrófico","")))))</f>
        <v/>
      </c>
      <c r="M12" s="202" t="str">
        <f ca="1">IF(L12="","",IF(L12="Leve",0.2,IF(L12="Menor",0.4,IF(L12="Moderado",0.6,IF(L12="Mayor",0.8,IF(L12="Catastrófico",1,))))))</f>
        <v/>
      </c>
      <c r="N12" s="205"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
      </c>
      <c r="O12" s="125">
        <v>1</v>
      </c>
      <c r="P12" s="126"/>
      <c r="Q12" s="127" t="str">
        <f>IF(OR(R12="Preventivo",R12="Detectivo"),"Probabilidad",IF(R12="Correctivo","Impacto",""))</f>
        <v/>
      </c>
      <c r="R12" s="128"/>
      <c r="S12" s="128"/>
      <c r="T12" s="129" t="str">
        <f>IF(AND(R12="Preventivo",S12="Automático"),"50%",IF(AND(R12="Preventivo",S12="Manual"),"40%",IF(AND(R12="Detectivo",S12="Automático"),"40%",IF(AND(R12="Detectivo",S12="Manual"),"30%",IF(AND(R12="Correctivo",S12="Automático"),"35%",IF(AND(R12="Correctivo",S12="Manual"),"25%",""))))))</f>
        <v/>
      </c>
      <c r="U12" s="128"/>
      <c r="V12" s="128"/>
      <c r="W12" s="128"/>
      <c r="X12" s="130" t="str">
        <f>IFERROR(IF(Q12="Probabilidad",(I12-(+I12*T12)),IF(Q12="Impacto",I12,"")),"")</f>
        <v/>
      </c>
      <c r="Y12" s="131" t="str">
        <f>IFERROR(IF(X12="","",IF(X12&lt;=0.2,"Muy Baja",IF(X12&lt;=0.4,"Baja",IF(X12&lt;=0.6,"Media",IF(X12&lt;=0.8,"Alta","Muy Alta"))))),"")</f>
        <v/>
      </c>
      <c r="Z12" s="132" t="str">
        <f>+X12</f>
        <v/>
      </c>
      <c r="AA12" s="131" t="str">
        <f>IFERROR(IF(AB12="","",IF(AB12&lt;=0.2,"Leve",IF(AB12&lt;=0.4,"Menor",IF(AB12&lt;=0.6,"Moderado",IF(AB12&lt;=0.8,"Mayor","Catastrófico"))))),"")</f>
        <v/>
      </c>
      <c r="AB12" s="140" t="str">
        <f>IFERROR(IF(Q12="Impacto",(M12-(+M12*T12)),IF(Q12="Probabilidad",M12,"")),"")</f>
        <v/>
      </c>
      <c r="AC12" s="13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4"/>
      <c r="AE12" s="135"/>
      <c r="AF12" s="136"/>
      <c r="AG12" s="137"/>
      <c r="AH12" s="401"/>
      <c r="AI12" s="402"/>
      <c r="AJ12" s="403"/>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5">
      <c r="A13" s="209"/>
      <c r="B13" s="212"/>
      <c r="C13" s="212"/>
      <c r="D13" s="212"/>
      <c r="E13" s="215"/>
      <c r="F13" s="212"/>
      <c r="G13" s="218"/>
      <c r="H13" s="221"/>
      <c r="I13" s="203"/>
      <c r="J13" s="224"/>
      <c r="K13" s="203">
        <f t="shared" ref="K13:K17" ca="1" si="0">IF(NOT(ISERROR(MATCH(J13,_xlfn.ANCHORARRAY(E24),0))),I26&amp;"Por favor no seleccionar los criterios de impacto",J13)</f>
        <v>0</v>
      </c>
      <c r="L13" s="221"/>
      <c r="M13" s="203"/>
      <c r="N13" s="206"/>
      <c r="O13" s="125">
        <v>2</v>
      </c>
      <c r="P13" s="126"/>
      <c r="Q13" s="127" t="str">
        <f>IF(OR(R13="Preventivo",R13="Detectivo"),"Probabilidad",IF(R13="Correctivo","Impacto",""))</f>
        <v/>
      </c>
      <c r="R13" s="128"/>
      <c r="S13" s="128"/>
      <c r="T13" s="129" t="str">
        <f t="shared" ref="T13:T17" si="1">IF(AND(R13="Preventivo",S13="Automático"),"50%",IF(AND(R13="Preventivo",S13="Manual"),"40%",IF(AND(R13="Detectivo",S13="Automático"),"40%",IF(AND(R13="Detectivo",S13="Manual"),"30%",IF(AND(R13="Correctivo",S13="Automático"),"35%",IF(AND(R13="Correctivo",S13="Manual"),"25%",""))))))</f>
        <v/>
      </c>
      <c r="U13" s="128"/>
      <c r="V13" s="128"/>
      <c r="W13" s="128"/>
      <c r="X13" s="139" t="str">
        <f>IFERROR(IF(AND(Q12="Probabilidad",Q13="Probabilidad"),(Z12-(+Z12*T13)),IF(Q13="Probabilidad",(I12-(+I12*T13)),IF(Q13="Impacto",Z12,""))),"")</f>
        <v/>
      </c>
      <c r="Y13" s="131" t="str">
        <f t="shared" ref="Y13:Y59" si="2">IFERROR(IF(X13="","",IF(X13&lt;=0.2,"Muy Baja",IF(X13&lt;=0.4,"Baja",IF(X13&lt;=0.6,"Media",IF(X13&lt;=0.8,"Alta","Muy Alta"))))),"")</f>
        <v/>
      </c>
      <c r="Z13" s="132" t="str">
        <f t="shared" ref="Z13:Z17" si="3">+X13</f>
        <v/>
      </c>
      <c r="AA13" s="131" t="str">
        <f t="shared" ref="AA13:AA59" si="4">IFERROR(IF(AB13="","",IF(AB13&lt;=0.2,"Leve",IF(AB13&lt;=0.4,"Menor",IF(AB13&lt;=0.6,"Moderado",IF(AB13&lt;=0.8,"Mayor","Catastrófico"))))),"")</f>
        <v/>
      </c>
      <c r="AB13" s="140" t="str">
        <f>IFERROR(IF(AND(Q12="Impacto",Q13="Impacto"),(AB12-(+AB12*T13)),IF(Q13="Impacto",(M12-(+M12*T13)),IF(Q13="Probabilidad",AB12,""))),"")</f>
        <v/>
      </c>
      <c r="AC13" s="133" t="str">
        <f t="shared" ref="AC13:AC14" si="5">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401"/>
      <c r="AI13" s="402"/>
      <c r="AJ13" s="403"/>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5">
      <c r="A14" s="209"/>
      <c r="B14" s="212"/>
      <c r="C14" s="212"/>
      <c r="D14" s="212"/>
      <c r="E14" s="215"/>
      <c r="F14" s="212"/>
      <c r="G14" s="218"/>
      <c r="H14" s="221"/>
      <c r="I14" s="203"/>
      <c r="J14" s="224"/>
      <c r="K14" s="203">
        <f t="shared" ca="1" si="0"/>
        <v>0</v>
      </c>
      <c r="L14" s="221"/>
      <c r="M14" s="203"/>
      <c r="N14" s="206"/>
      <c r="O14" s="125">
        <v>3</v>
      </c>
      <c r="P14" s="138"/>
      <c r="Q14" s="127" t="str">
        <f>IF(OR(R14="Preventivo",R14="Detectivo"),"Probabilidad",IF(R14="Correctivo","Impacto",""))</f>
        <v/>
      </c>
      <c r="R14" s="128"/>
      <c r="S14" s="128"/>
      <c r="T14" s="129" t="str">
        <f t="shared" si="1"/>
        <v/>
      </c>
      <c r="U14" s="128"/>
      <c r="V14" s="128"/>
      <c r="W14" s="128"/>
      <c r="X14" s="130" t="str">
        <f>IFERROR(IF(AND(Q13="Probabilidad",Q14="Probabilidad"),(Z13-(+Z13*T14)),IF(AND(Q13="Impacto",Q14="Probabilidad"),(Z12-(+Z12*T14)),IF(Q14="Impacto",Z13,""))),"")</f>
        <v/>
      </c>
      <c r="Y14" s="131" t="str">
        <f t="shared" si="2"/>
        <v/>
      </c>
      <c r="Z14" s="132" t="str">
        <f t="shared" si="3"/>
        <v/>
      </c>
      <c r="AA14" s="131" t="str">
        <f t="shared" si="4"/>
        <v/>
      </c>
      <c r="AB14" s="140" t="str">
        <f>IFERROR(IF(AND(Q13="Impacto",Q14="Impacto"),(AB13-(+AB13*T14)),IF(AND(Q13="Probabilidad",Q14="Impacto"),(AB12-(+AB12*T14)),IF(Q14="Probabilidad",AB13,""))),"")</f>
        <v/>
      </c>
      <c r="AC14" s="133" t="str">
        <f t="shared" si="5"/>
        <v/>
      </c>
      <c r="AD14" s="134"/>
      <c r="AE14" s="135"/>
      <c r="AF14" s="136"/>
      <c r="AG14" s="137"/>
      <c r="AH14" s="401"/>
      <c r="AI14" s="402"/>
      <c r="AJ14" s="403"/>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5">
      <c r="A15" s="209"/>
      <c r="B15" s="212"/>
      <c r="C15" s="212"/>
      <c r="D15" s="212"/>
      <c r="E15" s="215"/>
      <c r="F15" s="212"/>
      <c r="G15" s="218"/>
      <c r="H15" s="221"/>
      <c r="I15" s="203"/>
      <c r="J15" s="224"/>
      <c r="K15" s="203">
        <f t="shared" ca="1" si="0"/>
        <v>0</v>
      </c>
      <c r="L15" s="221"/>
      <c r="M15" s="203"/>
      <c r="N15" s="206"/>
      <c r="O15" s="125">
        <v>4</v>
      </c>
      <c r="P15" s="126"/>
      <c r="Q15" s="127" t="str">
        <f t="shared" ref="Q15:Q17" si="6">IF(OR(R15="Preventivo",R15="Detectivo"),"Probabilidad",IF(R15="Correctivo","Impacto",""))</f>
        <v/>
      </c>
      <c r="R15" s="128"/>
      <c r="S15" s="128"/>
      <c r="T15" s="129" t="str">
        <f t="shared" si="1"/>
        <v/>
      </c>
      <c r="U15" s="128"/>
      <c r="V15" s="128"/>
      <c r="W15" s="128"/>
      <c r="X15" s="130" t="str">
        <f t="shared" ref="X15:X17" si="7">IFERROR(IF(AND(Q14="Probabilidad",Q15="Probabilidad"),(Z14-(+Z14*T15)),IF(AND(Q14="Impacto",Q15="Probabilidad"),(Z13-(+Z13*T15)),IF(Q15="Impacto",Z14,""))),"")</f>
        <v/>
      </c>
      <c r="Y15" s="131" t="str">
        <f t="shared" si="2"/>
        <v/>
      </c>
      <c r="Z15" s="132" t="str">
        <f t="shared" si="3"/>
        <v/>
      </c>
      <c r="AA15" s="131" t="str">
        <f t="shared" si="4"/>
        <v/>
      </c>
      <c r="AB15" s="140" t="str">
        <f t="shared" ref="AB15:AB17" si="8">IFERROR(IF(AND(Q14="Impacto",Q15="Impacto"),(AB14-(+AB14*T15)),IF(AND(Q14="Probabilidad",Q15="Impacto"),(AB13-(+AB13*T15)),IF(Q15="Probabilidad",AB14,""))),"")</f>
        <v/>
      </c>
      <c r="AC15" s="133"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4"/>
      <c r="AE15" s="135"/>
      <c r="AF15" s="136"/>
      <c r="AG15" s="137"/>
      <c r="AH15" s="401"/>
      <c r="AI15" s="402"/>
      <c r="AJ15" s="403"/>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5">
      <c r="A16" s="209"/>
      <c r="B16" s="212"/>
      <c r="C16" s="212"/>
      <c r="D16" s="212"/>
      <c r="E16" s="215"/>
      <c r="F16" s="212"/>
      <c r="G16" s="218"/>
      <c r="H16" s="221"/>
      <c r="I16" s="203"/>
      <c r="J16" s="224"/>
      <c r="K16" s="203">
        <f t="shared" ca="1" si="0"/>
        <v>0</v>
      </c>
      <c r="L16" s="221"/>
      <c r="M16" s="203"/>
      <c r="N16" s="206"/>
      <c r="O16" s="125">
        <v>5</v>
      </c>
      <c r="P16" s="126"/>
      <c r="Q16" s="127" t="str">
        <f t="shared" si="6"/>
        <v/>
      </c>
      <c r="R16" s="128"/>
      <c r="S16" s="128"/>
      <c r="T16" s="129" t="str">
        <f t="shared" si="1"/>
        <v/>
      </c>
      <c r="U16" s="128"/>
      <c r="V16" s="128"/>
      <c r="W16" s="128"/>
      <c r="X16" s="130" t="str">
        <f t="shared" si="7"/>
        <v/>
      </c>
      <c r="Y16" s="131" t="str">
        <f t="shared" si="2"/>
        <v/>
      </c>
      <c r="Z16" s="132" t="str">
        <f t="shared" si="3"/>
        <v/>
      </c>
      <c r="AA16" s="131" t="str">
        <f t="shared" si="4"/>
        <v/>
      </c>
      <c r="AB16" s="140" t="str">
        <f t="shared" si="8"/>
        <v/>
      </c>
      <c r="AC16" s="133" t="str">
        <f t="shared" ref="AC16:AC17" si="9">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401"/>
      <c r="AI16" s="402"/>
      <c r="AJ16" s="403"/>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5">
      <c r="A17" s="210"/>
      <c r="B17" s="213"/>
      <c r="C17" s="213"/>
      <c r="D17" s="213"/>
      <c r="E17" s="216"/>
      <c r="F17" s="213"/>
      <c r="G17" s="219"/>
      <c r="H17" s="222"/>
      <c r="I17" s="204"/>
      <c r="J17" s="225"/>
      <c r="K17" s="204">
        <f t="shared" ca="1" si="0"/>
        <v>0</v>
      </c>
      <c r="L17" s="222"/>
      <c r="M17" s="204"/>
      <c r="N17" s="207"/>
      <c r="O17" s="125">
        <v>6</v>
      </c>
      <c r="P17" s="126"/>
      <c r="Q17" s="127" t="str">
        <f t="shared" si="6"/>
        <v/>
      </c>
      <c r="R17" s="128"/>
      <c r="S17" s="128"/>
      <c r="T17" s="129" t="str">
        <f t="shared" si="1"/>
        <v/>
      </c>
      <c r="U17" s="128"/>
      <c r="V17" s="128"/>
      <c r="W17" s="128"/>
      <c r="X17" s="130" t="str">
        <f t="shared" si="7"/>
        <v/>
      </c>
      <c r="Y17" s="131" t="str">
        <f t="shared" si="2"/>
        <v/>
      </c>
      <c r="Z17" s="132" t="str">
        <f t="shared" si="3"/>
        <v/>
      </c>
      <c r="AA17" s="131" t="str">
        <f t="shared" si="4"/>
        <v/>
      </c>
      <c r="AB17" s="140" t="str">
        <f t="shared" si="8"/>
        <v/>
      </c>
      <c r="AC17" s="133" t="str">
        <f t="shared" si="9"/>
        <v/>
      </c>
      <c r="AD17" s="134"/>
      <c r="AE17" s="135"/>
      <c r="AF17" s="136"/>
      <c r="AG17" s="137"/>
      <c r="AH17" s="401"/>
      <c r="AI17" s="402"/>
      <c r="AJ17" s="403"/>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5">
      <c r="A18" s="208">
        <v>4</v>
      </c>
      <c r="B18" s="211"/>
      <c r="C18" s="211"/>
      <c r="D18" s="211"/>
      <c r="E18" s="214"/>
      <c r="F18" s="211"/>
      <c r="G18" s="217"/>
      <c r="H18" s="220" t="str">
        <f>IF(G18&lt;=0,"",IF(G18&lt;=2,"Muy Baja",IF(G18&lt;=24,"Baja",IF(G18&lt;=500,"Media",IF(G18&lt;=5000,"Alta","Muy Alta")))))</f>
        <v/>
      </c>
      <c r="I18" s="202" t="str">
        <f>IF(H18="","",IF(H18="Muy Baja",0.2,IF(H18="Baja",0.4,IF(H18="Media",0.6,IF(H18="Alta",0.8,IF(H18="Muy Alta",1,))))))</f>
        <v/>
      </c>
      <c r="J18" s="223"/>
      <c r="K18" s="202">
        <f ca="1">IF(NOT(ISERROR(MATCH(J18,'Tabla Impacto'!$B$221:$B$223,0))),'Tabla Impacto'!$F$223&amp;"Por favor no seleccionar los criterios de impacto(Afectación Económica o presupuestal y Pérdida Reputacional)",J18)</f>
        <v>0</v>
      </c>
      <c r="L18" s="220" t="str">
        <f ca="1">IF(OR(K18='Tabla Impacto'!$C$11,K18='Tabla Impacto'!$D$11),"Leve",IF(OR(K18='Tabla Impacto'!$C$12,K18='Tabla Impacto'!$D$12),"Menor",IF(OR(K18='Tabla Impacto'!$C$13,K18='Tabla Impacto'!$D$13),"Moderado",IF(OR(K18='Tabla Impacto'!$C$14,K18='Tabla Impacto'!$D$14),"Mayor",IF(OR(K18='Tabla Impacto'!$C$15,K18='Tabla Impacto'!$D$15),"Catastrófico","")))))</f>
        <v/>
      </c>
      <c r="M18" s="202" t="str">
        <f ca="1">IF(L18="","",IF(L18="Leve",0.2,IF(L18="Menor",0.4,IF(L18="Moderado",0.6,IF(L18="Mayor",0.8,IF(L18="Catastrófico",1,))))))</f>
        <v/>
      </c>
      <c r="N18" s="205"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25">
        <v>1</v>
      </c>
      <c r="P18" s="126"/>
      <c r="Q18" s="127" t="str">
        <f>IF(OR(R18="Preventivo",R18="Detectivo"),"Probabilidad",IF(R18="Correctivo","Impacto",""))</f>
        <v/>
      </c>
      <c r="R18" s="128"/>
      <c r="S18" s="128"/>
      <c r="T18" s="129" t="str">
        <f>IF(AND(R18="Preventivo",S18="Automático"),"50%",IF(AND(R18="Preventivo",S18="Manual"),"40%",IF(AND(R18="Detectivo",S18="Automático"),"40%",IF(AND(R18="Detectivo",S18="Manual"),"30%",IF(AND(R18="Correctivo",S18="Automático"),"35%",IF(AND(R18="Correctivo",S18="Manual"),"25%",""))))))</f>
        <v/>
      </c>
      <c r="U18" s="128"/>
      <c r="V18" s="128"/>
      <c r="W18" s="128"/>
      <c r="X18" s="130" t="str">
        <f>IFERROR(IF(Q18="Probabilidad",(I18-(+I18*T18)),IF(Q18="Impacto",I18,"")),"")</f>
        <v/>
      </c>
      <c r="Y18" s="131" t="str">
        <f>IFERROR(IF(X18="","",IF(X18&lt;=0.2,"Muy Baja",IF(X18&lt;=0.4,"Baja",IF(X18&lt;=0.6,"Media",IF(X18&lt;=0.8,"Alta","Muy Alta"))))),"")</f>
        <v/>
      </c>
      <c r="Z18" s="132" t="str">
        <f>+X18</f>
        <v/>
      </c>
      <c r="AA18" s="131" t="str">
        <f>IFERROR(IF(AB18="","",IF(AB18&lt;=0.2,"Leve",IF(AB18&lt;=0.4,"Menor",IF(AB18&lt;=0.6,"Moderado",IF(AB18&lt;=0.8,"Mayor","Catastrófico"))))),"")</f>
        <v/>
      </c>
      <c r="AB18" s="140" t="str">
        <f>IFERROR(IF(Q18="Impacto",(M18-(+M18*T18)),IF(Q18="Probabilidad",M18,"")),"")</f>
        <v/>
      </c>
      <c r="AC18" s="13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4"/>
      <c r="AE18" s="135"/>
      <c r="AF18" s="136"/>
      <c r="AG18" s="137"/>
      <c r="AH18" s="401"/>
      <c r="AI18" s="402"/>
      <c r="AJ18" s="403"/>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5">
      <c r="A19" s="209"/>
      <c r="B19" s="212"/>
      <c r="C19" s="212"/>
      <c r="D19" s="212"/>
      <c r="E19" s="215"/>
      <c r="F19" s="212"/>
      <c r="G19" s="218"/>
      <c r="H19" s="221"/>
      <c r="I19" s="203"/>
      <c r="J19" s="224"/>
      <c r="K19" s="203">
        <f t="shared" ref="K19:K23" ca="1" si="10">IF(NOT(ISERROR(MATCH(J19,_xlfn.ANCHORARRAY(E30),0))),I32&amp;"Por favor no seleccionar los criterios de impacto",J19)</f>
        <v>0</v>
      </c>
      <c r="L19" s="221"/>
      <c r="M19" s="203"/>
      <c r="N19" s="206"/>
      <c r="O19" s="125">
        <v>2</v>
      </c>
      <c r="P19" s="126"/>
      <c r="Q19" s="127" t="str">
        <f>IF(OR(R19="Preventivo",R19="Detectivo"),"Probabilidad",IF(R19="Correctivo","Impacto",""))</f>
        <v/>
      </c>
      <c r="R19" s="128"/>
      <c r="S19" s="128"/>
      <c r="T19" s="129" t="str">
        <f t="shared" ref="T19:T23" si="11">IF(AND(R19="Preventivo",S19="Automático"),"50%",IF(AND(R19="Preventivo",S19="Manual"),"40%",IF(AND(R19="Detectivo",S19="Automático"),"40%",IF(AND(R19="Detectivo",S19="Manual"),"30%",IF(AND(R19="Correctivo",S19="Automático"),"35%",IF(AND(R19="Correctivo",S19="Manual"),"25%",""))))))</f>
        <v/>
      </c>
      <c r="U19" s="128"/>
      <c r="V19" s="128"/>
      <c r="W19" s="128"/>
      <c r="X19" s="130" t="str">
        <f>IFERROR(IF(AND(Q18="Probabilidad",Q19="Probabilidad"),(Z18-(+Z18*T19)),IF(Q19="Probabilidad",(I18-(+I18*T19)),IF(Q19="Impacto",Z18,""))),"")</f>
        <v/>
      </c>
      <c r="Y19" s="131" t="str">
        <f t="shared" si="2"/>
        <v/>
      </c>
      <c r="Z19" s="132" t="str">
        <f t="shared" ref="Z19:Z23" si="12">+X19</f>
        <v/>
      </c>
      <c r="AA19" s="131" t="str">
        <f t="shared" si="4"/>
        <v/>
      </c>
      <c r="AB19" s="140" t="str">
        <f>IFERROR(IF(AND(Q18="Impacto",Q19="Impacto"),(AB18-(+AB18*T19)),IF(Q19="Impacto",(M18-(+M18*T19)),IF(Q19="Probabilidad",AB18,""))),"")</f>
        <v/>
      </c>
      <c r="AC19" s="133" t="str">
        <f t="shared" ref="AC19:AC20" si="13">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401"/>
      <c r="AI19" s="402"/>
      <c r="AJ19" s="403"/>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5">
      <c r="A20" s="209"/>
      <c r="B20" s="212"/>
      <c r="C20" s="212"/>
      <c r="D20" s="212"/>
      <c r="E20" s="215"/>
      <c r="F20" s="212"/>
      <c r="G20" s="218"/>
      <c r="H20" s="221"/>
      <c r="I20" s="203"/>
      <c r="J20" s="224"/>
      <c r="K20" s="203">
        <f t="shared" ca="1" si="10"/>
        <v>0</v>
      </c>
      <c r="L20" s="221"/>
      <c r="M20" s="203"/>
      <c r="N20" s="206"/>
      <c r="O20" s="125">
        <v>3</v>
      </c>
      <c r="P20" s="138"/>
      <c r="Q20" s="127" t="str">
        <f>IF(OR(R20="Preventivo",R20="Detectivo"),"Probabilidad",IF(R20="Correctivo","Impacto",""))</f>
        <v/>
      </c>
      <c r="R20" s="128"/>
      <c r="S20" s="128"/>
      <c r="T20" s="129" t="str">
        <f t="shared" si="11"/>
        <v/>
      </c>
      <c r="U20" s="128"/>
      <c r="V20" s="128"/>
      <c r="W20" s="128"/>
      <c r="X20" s="130" t="str">
        <f>IFERROR(IF(AND(Q19="Probabilidad",Q20="Probabilidad"),(Z19-(+Z19*T20)),IF(AND(Q19="Impacto",Q20="Probabilidad"),(Z18-(+Z18*T20)),IF(Q20="Impacto",Z19,""))),"")</f>
        <v/>
      </c>
      <c r="Y20" s="131" t="str">
        <f t="shared" si="2"/>
        <v/>
      </c>
      <c r="Z20" s="132" t="str">
        <f t="shared" si="12"/>
        <v/>
      </c>
      <c r="AA20" s="131" t="str">
        <f t="shared" si="4"/>
        <v/>
      </c>
      <c r="AB20" s="140" t="str">
        <f>IFERROR(IF(AND(Q19="Impacto",Q20="Impacto"),(AB19-(+AB19*T20)),IF(AND(Q19="Probabilidad",Q20="Impacto"),(AB18-(+AB18*T20)),IF(Q20="Probabilidad",AB19,""))),"")</f>
        <v/>
      </c>
      <c r="AC20" s="133" t="str">
        <f t="shared" si="13"/>
        <v/>
      </c>
      <c r="AD20" s="134"/>
      <c r="AE20" s="135"/>
      <c r="AF20" s="136"/>
      <c r="AG20" s="137"/>
      <c r="AH20" s="401"/>
      <c r="AI20" s="402"/>
      <c r="AJ20" s="403"/>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5">
      <c r="A21" s="209"/>
      <c r="B21" s="212"/>
      <c r="C21" s="212"/>
      <c r="D21" s="212"/>
      <c r="E21" s="215"/>
      <c r="F21" s="212"/>
      <c r="G21" s="218"/>
      <c r="H21" s="221"/>
      <c r="I21" s="203"/>
      <c r="J21" s="224"/>
      <c r="K21" s="203">
        <f t="shared" ca="1" si="10"/>
        <v>0</v>
      </c>
      <c r="L21" s="221"/>
      <c r="M21" s="203"/>
      <c r="N21" s="206"/>
      <c r="O21" s="125">
        <v>4</v>
      </c>
      <c r="P21" s="126"/>
      <c r="Q21" s="127" t="str">
        <f t="shared" ref="Q21:Q23" si="14">IF(OR(R21="Preventivo",R21="Detectivo"),"Probabilidad",IF(R21="Correctivo","Impacto",""))</f>
        <v/>
      </c>
      <c r="R21" s="128"/>
      <c r="S21" s="128"/>
      <c r="T21" s="129" t="str">
        <f t="shared" si="11"/>
        <v/>
      </c>
      <c r="U21" s="128"/>
      <c r="V21" s="128"/>
      <c r="W21" s="128"/>
      <c r="X21" s="130" t="str">
        <f t="shared" ref="X21:X23" si="15">IFERROR(IF(AND(Q20="Probabilidad",Q21="Probabilidad"),(Z20-(+Z20*T21)),IF(AND(Q20="Impacto",Q21="Probabilidad"),(Z19-(+Z19*T21)),IF(Q21="Impacto",Z20,""))),"")</f>
        <v/>
      </c>
      <c r="Y21" s="131" t="str">
        <f t="shared" si="2"/>
        <v/>
      </c>
      <c r="Z21" s="132" t="str">
        <f t="shared" si="12"/>
        <v/>
      </c>
      <c r="AA21" s="131" t="str">
        <f t="shared" si="4"/>
        <v/>
      </c>
      <c r="AB21" s="140" t="str">
        <f t="shared" ref="AB21:AB23" si="16">IFERROR(IF(AND(Q20="Impacto",Q21="Impacto"),(AB20-(+AB20*T21)),IF(AND(Q20="Probabilidad",Q21="Impacto"),(AB19-(+AB19*T21)),IF(Q21="Probabilidad",AB20,""))),"")</f>
        <v/>
      </c>
      <c r="AC21" s="13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4"/>
      <c r="AE21" s="135"/>
      <c r="AF21" s="136"/>
      <c r="AG21" s="137"/>
      <c r="AH21" s="401"/>
      <c r="AI21" s="402"/>
      <c r="AJ21" s="403"/>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5">
      <c r="A22" s="209"/>
      <c r="B22" s="212"/>
      <c r="C22" s="212"/>
      <c r="D22" s="212"/>
      <c r="E22" s="215"/>
      <c r="F22" s="212"/>
      <c r="G22" s="218"/>
      <c r="H22" s="221"/>
      <c r="I22" s="203"/>
      <c r="J22" s="224"/>
      <c r="K22" s="203">
        <f t="shared" ca="1" si="10"/>
        <v>0</v>
      </c>
      <c r="L22" s="221"/>
      <c r="M22" s="203"/>
      <c r="N22" s="206"/>
      <c r="O22" s="125">
        <v>5</v>
      </c>
      <c r="P22" s="126"/>
      <c r="Q22" s="127" t="str">
        <f t="shared" si="14"/>
        <v/>
      </c>
      <c r="R22" s="128"/>
      <c r="S22" s="128"/>
      <c r="T22" s="129" t="str">
        <f t="shared" si="11"/>
        <v/>
      </c>
      <c r="U22" s="128"/>
      <c r="V22" s="128"/>
      <c r="W22" s="128"/>
      <c r="X22" s="139" t="str">
        <f t="shared" si="15"/>
        <v/>
      </c>
      <c r="Y22" s="131" t="str">
        <f>IFERROR(IF(X22="","",IF(X22&lt;=0.2,"Muy Baja",IF(X22&lt;=0.4,"Baja",IF(X22&lt;=0.6,"Media",IF(X22&lt;=0.8,"Alta","Muy Alta"))))),"")</f>
        <v/>
      </c>
      <c r="Z22" s="132" t="str">
        <f t="shared" si="12"/>
        <v/>
      </c>
      <c r="AA22" s="131" t="str">
        <f t="shared" si="4"/>
        <v/>
      </c>
      <c r="AB22" s="140" t="str">
        <f t="shared" si="16"/>
        <v/>
      </c>
      <c r="AC22" s="133" t="str">
        <f t="shared" ref="AC22:AC23" si="17">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401"/>
      <c r="AI22" s="402"/>
      <c r="AJ22" s="403"/>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5">
      <c r="A23" s="210"/>
      <c r="B23" s="213"/>
      <c r="C23" s="213"/>
      <c r="D23" s="213"/>
      <c r="E23" s="216"/>
      <c r="F23" s="213"/>
      <c r="G23" s="219"/>
      <c r="H23" s="222"/>
      <c r="I23" s="204"/>
      <c r="J23" s="225"/>
      <c r="K23" s="204">
        <f t="shared" ca="1" si="10"/>
        <v>0</v>
      </c>
      <c r="L23" s="222"/>
      <c r="M23" s="204"/>
      <c r="N23" s="207"/>
      <c r="O23" s="125">
        <v>6</v>
      </c>
      <c r="P23" s="126"/>
      <c r="Q23" s="127" t="str">
        <f t="shared" si="14"/>
        <v/>
      </c>
      <c r="R23" s="128"/>
      <c r="S23" s="128"/>
      <c r="T23" s="129" t="str">
        <f t="shared" si="11"/>
        <v/>
      </c>
      <c r="U23" s="128"/>
      <c r="V23" s="128"/>
      <c r="W23" s="128"/>
      <c r="X23" s="130" t="str">
        <f t="shared" si="15"/>
        <v/>
      </c>
      <c r="Y23" s="131" t="str">
        <f t="shared" si="2"/>
        <v/>
      </c>
      <c r="Z23" s="132" t="str">
        <f t="shared" si="12"/>
        <v/>
      </c>
      <c r="AA23" s="131" t="str">
        <f t="shared" si="4"/>
        <v/>
      </c>
      <c r="AB23" s="140" t="str">
        <f t="shared" si="16"/>
        <v/>
      </c>
      <c r="AC23" s="133" t="str">
        <f t="shared" si="17"/>
        <v/>
      </c>
      <c r="AD23" s="134"/>
      <c r="AE23" s="135"/>
      <c r="AF23" s="136"/>
      <c r="AG23" s="137"/>
      <c r="AH23" s="401"/>
      <c r="AI23" s="402"/>
      <c r="AJ23" s="403"/>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5">
      <c r="A24" s="208">
        <v>5</v>
      </c>
      <c r="B24" s="211"/>
      <c r="C24" s="211"/>
      <c r="D24" s="211"/>
      <c r="E24" s="214"/>
      <c r="F24" s="211"/>
      <c r="G24" s="217"/>
      <c r="H24" s="220" t="str">
        <f>IF(G24&lt;=0,"",IF(G24&lt;=2,"Muy Baja",IF(G24&lt;=24,"Baja",IF(G24&lt;=500,"Media",IF(G24&lt;=5000,"Alta","Muy Alta")))))</f>
        <v/>
      </c>
      <c r="I24" s="202" t="str">
        <f>IF(H24="","",IF(H24="Muy Baja",0.2,IF(H24="Baja",0.4,IF(H24="Media",0.6,IF(H24="Alta",0.8,IF(H24="Muy Alta",1,))))))</f>
        <v/>
      </c>
      <c r="J24" s="223"/>
      <c r="K24" s="202">
        <f ca="1">IF(NOT(ISERROR(MATCH(J24,'Tabla Impacto'!$B$221:$B$223,0))),'Tabla Impacto'!$F$223&amp;"Por favor no seleccionar los criterios de impacto(Afectación Económica o presupuestal y Pérdida Reputacional)",J24)</f>
        <v>0</v>
      </c>
      <c r="L24" s="220" t="str">
        <f ca="1">IF(OR(K24='Tabla Impacto'!$C$11,K24='Tabla Impacto'!$D$11),"Leve",IF(OR(K24='Tabla Impacto'!$C$12,K24='Tabla Impacto'!$D$12),"Menor",IF(OR(K24='Tabla Impacto'!$C$13,K24='Tabla Impacto'!$D$13),"Moderado",IF(OR(K24='Tabla Impacto'!$C$14,K24='Tabla Impacto'!$D$14),"Mayor",IF(OR(K24='Tabla Impacto'!$C$15,K24='Tabla Impacto'!$D$15),"Catastrófico","")))))</f>
        <v/>
      </c>
      <c r="M24" s="202" t="str">
        <f ca="1">IF(L24="","",IF(L24="Leve",0.2,IF(L24="Menor",0.4,IF(L24="Moderado",0.6,IF(L24="Mayor",0.8,IF(L24="Catastrófico",1,))))))</f>
        <v/>
      </c>
      <c r="N24" s="205"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25">
        <v>1</v>
      </c>
      <c r="P24" s="126"/>
      <c r="Q24" s="127" t="str">
        <f>IF(OR(R24="Preventivo",R24="Detectivo"),"Probabilidad",IF(R24="Correctivo","Impacto",""))</f>
        <v/>
      </c>
      <c r="R24" s="128"/>
      <c r="S24" s="128"/>
      <c r="T24" s="129" t="str">
        <f>IF(AND(R24="Preventivo",S24="Automático"),"50%",IF(AND(R24="Preventivo",S24="Manual"),"40%",IF(AND(R24="Detectivo",S24="Automático"),"40%",IF(AND(R24="Detectivo",S24="Manual"),"30%",IF(AND(R24="Correctivo",S24="Automático"),"35%",IF(AND(R24="Correctivo",S24="Manual"),"25%",""))))))</f>
        <v/>
      </c>
      <c r="U24" s="128"/>
      <c r="V24" s="128"/>
      <c r="W24" s="128"/>
      <c r="X24" s="130" t="str">
        <f>IFERROR(IF(Q24="Probabilidad",(I24-(+I24*T24)),IF(Q24="Impacto",I24,"")),"")</f>
        <v/>
      </c>
      <c r="Y24" s="131" t="str">
        <f>IFERROR(IF(X24="","",IF(X24&lt;=0.2,"Muy Baja",IF(X24&lt;=0.4,"Baja",IF(X24&lt;=0.6,"Media",IF(X24&lt;=0.8,"Alta","Muy Alta"))))),"")</f>
        <v/>
      </c>
      <c r="Z24" s="132" t="str">
        <f>+X24</f>
        <v/>
      </c>
      <c r="AA24" s="131" t="str">
        <f>IFERROR(IF(AB24="","",IF(AB24&lt;=0.2,"Leve",IF(AB24&lt;=0.4,"Menor",IF(AB24&lt;=0.6,"Moderado",IF(AB24&lt;=0.8,"Mayor","Catastrófico"))))),"")</f>
        <v/>
      </c>
      <c r="AB24" s="140" t="str">
        <f>IFERROR(IF(Q24="Impacto",(M24-(+M24*T24)),IF(Q24="Probabilidad",M24,"")),"")</f>
        <v/>
      </c>
      <c r="AC24" s="133"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4"/>
      <c r="AE24" s="135"/>
      <c r="AF24" s="136"/>
      <c r="AG24" s="137"/>
      <c r="AH24" s="401"/>
      <c r="AI24" s="402"/>
      <c r="AJ24" s="403"/>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5">
      <c r="A25" s="209"/>
      <c r="B25" s="212"/>
      <c r="C25" s="212"/>
      <c r="D25" s="212"/>
      <c r="E25" s="215"/>
      <c r="F25" s="212"/>
      <c r="G25" s="218"/>
      <c r="H25" s="221"/>
      <c r="I25" s="203"/>
      <c r="J25" s="224"/>
      <c r="K25" s="203">
        <f t="shared" ref="K25:K29" ca="1" si="18">IF(NOT(ISERROR(MATCH(J25,_xlfn.ANCHORARRAY(E36),0))),I38&amp;"Por favor no seleccionar los criterios de impacto",J25)</f>
        <v>0</v>
      </c>
      <c r="L25" s="221"/>
      <c r="M25" s="203"/>
      <c r="N25" s="206"/>
      <c r="O25" s="125">
        <v>2</v>
      </c>
      <c r="P25" s="126"/>
      <c r="Q25" s="127" t="str">
        <f>IF(OR(R25="Preventivo",R25="Detectivo"),"Probabilidad",IF(R25="Correctivo","Impacto",""))</f>
        <v/>
      </c>
      <c r="R25" s="128"/>
      <c r="S25" s="128"/>
      <c r="T25" s="129" t="str">
        <f t="shared" ref="T25:T29" si="19">IF(AND(R25="Preventivo",S25="Automático"),"50%",IF(AND(R25="Preventivo",S25="Manual"),"40%",IF(AND(R25="Detectivo",S25="Automático"),"40%",IF(AND(R25="Detectivo",S25="Manual"),"30%",IF(AND(R25="Correctivo",S25="Automático"),"35%",IF(AND(R25="Correctivo",S25="Manual"),"25%",""))))))</f>
        <v/>
      </c>
      <c r="U25" s="128"/>
      <c r="V25" s="128"/>
      <c r="W25" s="128"/>
      <c r="X25" s="130" t="str">
        <f>IFERROR(IF(AND(Q24="Probabilidad",Q25="Probabilidad"),(Z24-(+Z24*T25)),IF(Q25="Probabilidad",(I24-(+I24*T25)),IF(Q25="Impacto",Z24,""))),"")</f>
        <v/>
      </c>
      <c r="Y25" s="131" t="str">
        <f t="shared" si="2"/>
        <v/>
      </c>
      <c r="Z25" s="132" t="str">
        <f t="shared" ref="Z25:Z29" si="20">+X25</f>
        <v/>
      </c>
      <c r="AA25" s="131" t="str">
        <f t="shared" si="4"/>
        <v/>
      </c>
      <c r="AB25" s="140" t="str">
        <f>IFERROR(IF(AND(Q24="Impacto",Q25="Impacto"),(AB24-(+AB24*T25)),IF(Q25="Impacto",(M24-(+M24*T25)),IF(Q25="Probabilidad",AB24,""))),"")</f>
        <v/>
      </c>
      <c r="AC25" s="133" t="str">
        <f t="shared" ref="AC25:AC26" si="21">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401"/>
      <c r="AI25" s="402"/>
      <c r="AJ25" s="403"/>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5">
      <c r="A26" s="209"/>
      <c r="B26" s="212"/>
      <c r="C26" s="212"/>
      <c r="D26" s="212"/>
      <c r="E26" s="215"/>
      <c r="F26" s="212"/>
      <c r="G26" s="218"/>
      <c r="H26" s="221"/>
      <c r="I26" s="203"/>
      <c r="J26" s="224"/>
      <c r="K26" s="203">
        <f t="shared" ca="1" si="18"/>
        <v>0</v>
      </c>
      <c r="L26" s="221"/>
      <c r="M26" s="203"/>
      <c r="N26" s="206"/>
      <c r="O26" s="125">
        <v>3</v>
      </c>
      <c r="P26" s="138"/>
      <c r="Q26" s="127" t="str">
        <f>IF(OR(R26="Preventivo",R26="Detectivo"),"Probabilidad",IF(R26="Correctivo","Impacto",""))</f>
        <v/>
      </c>
      <c r="R26" s="128"/>
      <c r="S26" s="128"/>
      <c r="T26" s="129" t="str">
        <f t="shared" si="19"/>
        <v/>
      </c>
      <c r="U26" s="128"/>
      <c r="V26" s="128"/>
      <c r="W26" s="128"/>
      <c r="X26" s="130" t="str">
        <f>IFERROR(IF(AND(Q25="Probabilidad",Q26="Probabilidad"),(Z25-(+Z25*T26)),IF(AND(Q25="Impacto",Q26="Probabilidad"),(Z24-(+Z24*T26)),IF(Q26="Impacto",Z25,""))),"")</f>
        <v/>
      </c>
      <c r="Y26" s="131" t="str">
        <f t="shared" si="2"/>
        <v/>
      </c>
      <c r="Z26" s="132" t="str">
        <f t="shared" si="20"/>
        <v/>
      </c>
      <c r="AA26" s="131" t="str">
        <f t="shared" si="4"/>
        <v/>
      </c>
      <c r="AB26" s="140" t="str">
        <f>IFERROR(IF(AND(Q25="Impacto",Q26="Impacto"),(AB25-(+AB25*T26)),IF(AND(Q25="Probabilidad",Q26="Impacto"),(AB24-(+AB24*T26)),IF(Q26="Probabilidad",AB25,""))),"")</f>
        <v/>
      </c>
      <c r="AC26" s="133" t="str">
        <f t="shared" si="21"/>
        <v/>
      </c>
      <c r="AD26" s="134"/>
      <c r="AE26" s="135"/>
      <c r="AF26" s="136"/>
      <c r="AG26" s="137"/>
      <c r="AH26" s="401"/>
      <c r="AI26" s="402"/>
      <c r="AJ26" s="403"/>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5">
      <c r="A27" s="209"/>
      <c r="B27" s="212"/>
      <c r="C27" s="212"/>
      <c r="D27" s="212"/>
      <c r="E27" s="215"/>
      <c r="F27" s="212"/>
      <c r="G27" s="218"/>
      <c r="H27" s="221"/>
      <c r="I27" s="203"/>
      <c r="J27" s="224"/>
      <c r="K27" s="203">
        <f t="shared" ca="1" si="18"/>
        <v>0</v>
      </c>
      <c r="L27" s="221"/>
      <c r="M27" s="203"/>
      <c r="N27" s="206"/>
      <c r="O27" s="125">
        <v>4</v>
      </c>
      <c r="P27" s="126"/>
      <c r="Q27" s="127" t="str">
        <f t="shared" ref="Q27:Q29" si="22">IF(OR(R27="Preventivo",R27="Detectivo"),"Probabilidad",IF(R27="Correctivo","Impacto",""))</f>
        <v/>
      </c>
      <c r="R27" s="128"/>
      <c r="S27" s="128"/>
      <c r="T27" s="129" t="str">
        <f t="shared" si="19"/>
        <v/>
      </c>
      <c r="U27" s="128"/>
      <c r="V27" s="128"/>
      <c r="W27" s="128"/>
      <c r="X27" s="130" t="str">
        <f t="shared" ref="X27:X29" si="23">IFERROR(IF(AND(Q26="Probabilidad",Q27="Probabilidad"),(Z26-(+Z26*T27)),IF(AND(Q26="Impacto",Q27="Probabilidad"),(Z25-(+Z25*T27)),IF(Q27="Impacto",Z26,""))),"")</f>
        <v/>
      </c>
      <c r="Y27" s="131" t="str">
        <f t="shared" si="2"/>
        <v/>
      </c>
      <c r="Z27" s="132" t="str">
        <f t="shared" si="20"/>
        <v/>
      </c>
      <c r="AA27" s="131" t="str">
        <f t="shared" si="4"/>
        <v/>
      </c>
      <c r="AB27" s="140" t="str">
        <f t="shared" ref="AB27:AB29" si="24">IFERROR(IF(AND(Q26="Impacto",Q27="Impacto"),(AB26-(+AB26*T27)),IF(AND(Q26="Probabilidad",Q27="Impacto"),(AB25-(+AB25*T27)),IF(Q27="Probabilidad",AB26,""))),"")</f>
        <v/>
      </c>
      <c r="AC27" s="13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4"/>
      <c r="AE27" s="135"/>
      <c r="AF27" s="136"/>
      <c r="AG27" s="137"/>
      <c r="AH27" s="401"/>
      <c r="AI27" s="402"/>
      <c r="AJ27" s="403"/>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5">
      <c r="A28" s="209"/>
      <c r="B28" s="212"/>
      <c r="C28" s="212"/>
      <c r="D28" s="212"/>
      <c r="E28" s="215"/>
      <c r="F28" s="212"/>
      <c r="G28" s="218"/>
      <c r="H28" s="221"/>
      <c r="I28" s="203"/>
      <c r="J28" s="224"/>
      <c r="K28" s="203">
        <f t="shared" ca="1" si="18"/>
        <v>0</v>
      </c>
      <c r="L28" s="221"/>
      <c r="M28" s="203"/>
      <c r="N28" s="206"/>
      <c r="O28" s="125">
        <v>5</v>
      </c>
      <c r="P28" s="126"/>
      <c r="Q28" s="127" t="str">
        <f t="shared" si="22"/>
        <v/>
      </c>
      <c r="R28" s="128"/>
      <c r="S28" s="128"/>
      <c r="T28" s="129" t="str">
        <f t="shared" si="19"/>
        <v/>
      </c>
      <c r="U28" s="128"/>
      <c r="V28" s="128"/>
      <c r="W28" s="128"/>
      <c r="X28" s="130" t="str">
        <f t="shared" si="23"/>
        <v/>
      </c>
      <c r="Y28" s="131" t="str">
        <f t="shared" si="2"/>
        <v/>
      </c>
      <c r="Z28" s="132" t="str">
        <f t="shared" si="20"/>
        <v/>
      </c>
      <c r="AA28" s="131" t="str">
        <f t="shared" si="4"/>
        <v/>
      </c>
      <c r="AB28" s="140" t="str">
        <f t="shared" si="24"/>
        <v/>
      </c>
      <c r="AC28" s="133" t="str">
        <f t="shared" ref="AC28:AC29" si="25">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401"/>
      <c r="AI28" s="402"/>
      <c r="AJ28" s="403"/>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5">
      <c r="A29" s="210"/>
      <c r="B29" s="213"/>
      <c r="C29" s="213"/>
      <c r="D29" s="213"/>
      <c r="E29" s="216"/>
      <c r="F29" s="213"/>
      <c r="G29" s="219"/>
      <c r="H29" s="222"/>
      <c r="I29" s="204"/>
      <c r="J29" s="225"/>
      <c r="K29" s="204">
        <f t="shared" ca="1" si="18"/>
        <v>0</v>
      </c>
      <c r="L29" s="222"/>
      <c r="M29" s="204"/>
      <c r="N29" s="207"/>
      <c r="O29" s="125">
        <v>6</v>
      </c>
      <c r="P29" s="126"/>
      <c r="Q29" s="127" t="str">
        <f t="shared" si="22"/>
        <v/>
      </c>
      <c r="R29" s="128"/>
      <c r="S29" s="128"/>
      <c r="T29" s="129" t="str">
        <f t="shared" si="19"/>
        <v/>
      </c>
      <c r="U29" s="128"/>
      <c r="V29" s="128"/>
      <c r="W29" s="128"/>
      <c r="X29" s="130" t="str">
        <f t="shared" si="23"/>
        <v/>
      </c>
      <c r="Y29" s="131" t="str">
        <f t="shared" si="2"/>
        <v/>
      </c>
      <c r="Z29" s="132" t="str">
        <f t="shared" si="20"/>
        <v/>
      </c>
      <c r="AA29" s="131" t="str">
        <f t="shared" si="4"/>
        <v/>
      </c>
      <c r="AB29" s="140" t="str">
        <f t="shared" si="24"/>
        <v/>
      </c>
      <c r="AC29" s="133" t="str">
        <f t="shared" si="25"/>
        <v/>
      </c>
      <c r="AD29" s="134"/>
      <c r="AE29" s="135"/>
      <c r="AF29" s="136"/>
      <c r="AG29" s="137"/>
      <c r="AH29" s="401"/>
      <c r="AI29" s="402"/>
      <c r="AJ29" s="403"/>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5">
      <c r="A30" s="208">
        <v>6</v>
      </c>
      <c r="B30" s="211"/>
      <c r="C30" s="211"/>
      <c r="D30" s="211"/>
      <c r="E30" s="214"/>
      <c r="F30" s="211"/>
      <c r="G30" s="217"/>
      <c r="H30" s="220" t="str">
        <f>IF(G30&lt;=0,"",IF(G30&lt;=2,"Muy Baja",IF(G30&lt;=24,"Baja",IF(G30&lt;=500,"Media",IF(G30&lt;=5000,"Alta","Muy Alta")))))</f>
        <v/>
      </c>
      <c r="I30" s="202" t="str">
        <f>IF(H30="","",IF(H30="Muy Baja",0.2,IF(H30="Baja",0.4,IF(H30="Media",0.6,IF(H30="Alta",0.8,IF(H30="Muy Alta",1,))))))</f>
        <v/>
      </c>
      <c r="J30" s="223"/>
      <c r="K30" s="202">
        <f ca="1">IF(NOT(ISERROR(MATCH(J30,'Tabla Impacto'!$B$221:$B$223,0))),'Tabla Impacto'!$F$223&amp;"Por favor no seleccionar los criterios de impacto(Afectación Económica o presupuestal y Pérdida Reputacional)",J30)</f>
        <v>0</v>
      </c>
      <c r="L30" s="220" t="str">
        <f ca="1">IF(OR(K30='Tabla Impacto'!$C$11,K30='Tabla Impacto'!$D$11),"Leve",IF(OR(K30='Tabla Impacto'!$C$12,K30='Tabla Impacto'!$D$12),"Menor",IF(OR(K30='Tabla Impacto'!$C$13,K30='Tabla Impacto'!$D$13),"Moderado",IF(OR(K30='Tabla Impacto'!$C$14,K30='Tabla Impacto'!$D$14),"Mayor",IF(OR(K30='Tabla Impacto'!$C$15,K30='Tabla Impacto'!$D$15),"Catastrófico","")))))</f>
        <v/>
      </c>
      <c r="M30" s="202" t="str">
        <f ca="1">IF(L30="","",IF(L30="Leve",0.2,IF(L30="Menor",0.4,IF(L30="Moderado",0.6,IF(L30="Mayor",0.8,IF(L30="Catastrófico",1,))))))</f>
        <v/>
      </c>
      <c r="N30" s="205"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25">
        <v>1</v>
      </c>
      <c r="P30" s="126"/>
      <c r="Q30" s="127" t="str">
        <f>IF(OR(R30="Preventivo",R30="Detectivo"),"Probabilidad",IF(R30="Correctivo","Impacto",""))</f>
        <v/>
      </c>
      <c r="R30" s="128"/>
      <c r="S30" s="128"/>
      <c r="T30" s="129" t="str">
        <f>IF(AND(R30="Preventivo",S30="Automático"),"50%",IF(AND(R30="Preventivo",S30="Manual"),"40%",IF(AND(R30="Detectivo",S30="Automático"),"40%",IF(AND(R30="Detectivo",S30="Manual"),"30%",IF(AND(R30="Correctivo",S30="Automático"),"35%",IF(AND(R30="Correctivo",S30="Manual"),"25%",""))))))</f>
        <v/>
      </c>
      <c r="U30" s="128"/>
      <c r="V30" s="128"/>
      <c r="W30" s="128"/>
      <c r="X30" s="130" t="str">
        <f>IFERROR(IF(Q30="Probabilidad",(I30-(+I30*T30)),IF(Q30="Impacto",I30,"")),"")</f>
        <v/>
      </c>
      <c r="Y30" s="131" t="str">
        <f>IFERROR(IF(X30="","",IF(X30&lt;=0.2,"Muy Baja",IF(X30&lt;=0.4,"Baja",IF(X30&lt;=0.6,"Media",IF(X30&lt;=0.8,"Alta","Muy Alta"))))),"")</f>
        <v/>
      </c>
      <c r="Z30" s="132" t="str">
        <f>+X30</f>
        <v/>
      </c>
      <c r="AA30" s="131" t="str">
        <f>IFERROR(IF(AB30="","",IF(AB30&lt;=0.2,"Leve",IF(AB30&lt;=0.4,"Menor",IF(AB30&lt;=0.6,"Moderado",IF(AB30&lt;=0.8,"Mayor","Catastrófico"))))),"")</f>
        <v/>
      </c>
      <c r="AB30" s="140" t="str">
        <f>IFERROR(IF(Q30="Impacto",(M30-(+M30*T30)),IF(Q30="Probabilidad",M30,"")),"")</f>
        <v/>
      </c>
      <c r="AC30" s="13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4"/>
      <c r="AE30" s="135"/>
      <c r="AF30" s="136"/>
      <c r="AG30" s="137"/>
      <c r="AH30" s="401"/>
      <c r="AI30" s="402"/>
      <c r="AJ30" s="403"/>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5">
      <c r="A31" s="209"/>
      <c r="B31" s="212"/>
      <c r="C31" s="212"/>
      <c r="D31" s="212"/>
      <c r="E31" s="215"/>
      <c r="F31" s="212"/>
      <c r="G31" s="218"/>
      <c r="H31" s="221"/>
      <c r="I31" s="203"/>
      <c r="J31" s="224"/>
      <c r="K31" s="203">
        <f t="shared" ref="K31:K35" ca="1" si="26">IF(NOT(ISERROR(MATCH(J31,_xlfn.ANCHORARRAY(E42),0))),I44&amp;"Por favor no seleccionar los criterios de impacto",J31)</f>
        <v>0</v>
      </c>
      <c r="L31" s="221"/>
      <c r="M31" s="203"/>
      <c r="N31" s="206"/>
      <c r="O31" s="125">
        <v>2</v>
      </c>
      <c r="P31" s="126"/>
      <c r="Q31" s="127" t="str">
        <f>IF(OR(R31="Preventivo",R31="Detectivo"),"Probabilidad",IF(R31="Correctivo","Impacto",""))</f>
        <v/>
      </c>
      <c r="R31" s="128"/>
      <c r="S31" s="128"/>
      <c r="T31" s="129" t="str">
        <f t="shared" ref="T31:T35" si="27">IF(AND(R31="Preventivo",S31="Automático"),"50%",IF(AND(R31="Preventivo",S31="Manual"),"40%",IF(AND(R31="Detectivo",S31="Automático"),"40%",IF(AND(R31="Detectivo",S31="Manual"),"30%",IF(AND(R31="Correctivo",S31="Automático"),"35%",IF(AND(R31="Correctivo",S31="Manual"),"25%",""))))))</f>
        <v/>
      </c>
      <c r="U31" s="128"/>
      <c r="V31" s="128"/>
      <c r="W31" s="128"/>
      <c r="X31" s="130" t="str">
        <f>IFERROR(IF(AND(Q30="Probabilidad",Q31="Probabilidad"),(Z30-(+Z30*T31)),IF(Q31="Probabilidad",(I30-(+I30*T31)),IF(Q31="Impacto",Z30,""))),"")</f>
        <v/>
      </c>
      <c r="Y31" s="131" t="str">
        <f t="shared" si="2"/>
        <v/>
      </c>
      <c r="Z31" s="132" t="str">
        <f t="shared" ref="Z31:Z35" si="28">+X31</f>
        <v/>
      </c>
      <c r="AA31" s="131" t="str">
        <f t="shared" si="4"/>
        <v/>
      </c>
      <c r="AB31" s="140" t="str">
        <f>IFERROR(IF(AND(Q30="Impacto",Q31="Impacto"),(AB30-(+AB30*T31)),IF(Q31="Impacto",(M30-(+M30*T31)),IF(Q31="Probabilidad",AB30,""))),"")</f>
        <v/>
      </c>
      <c r="AC31" s="133" t="str">
        <f t="shared" ref="AC31:AC32" si="29">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401"/>
      <c r="AI31" s="402"/>
      <c r="AJ31" s="403"/>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5">
      <c r="A32" s="209"/>
      <c r="B32" s="212"/>
      <c r="C32" s="212"/>
      <c r="D32" s="212"/>
      <c r="E32" s="215"/>
      <c r="F32" s="212"/>
      <c r="G32" s="218"/>
      <c r="H32" s="221"/>
      <c r="I32" s="203"/>
      <c r="J32" s="224"/>
      <c r="K32" s="203">
        <f t="shared" ca="1" si="26"/>
        <v>0</v>
      </c>
      <c r="L32" s="221"/>
      <c r="M32" s="203"/>
      <c r="N32" s="206"/>
      <c r="O32" s="125">
        <v>3</v>
      </c>
      <c r="P32" s="138"/>
      <c r="Q32" s="127" t="str">
        <f>IF(OR(R32="Preventivo",R32="Detectivo"),"Probabilidad",IF(R32="Correctivo","Impacto",""))</f>
        <v/>
      </c>
      <c r="R32" s="128"/>
      <c r="S32" s="128"/>
      <c r="T32" s="129" t="str">
        <f t="shared" si="27"/>
        <v/>
      </c>
      <c r="U32" s="128"/>
      <c r="V32" s="128"/>
      <c r="W32" s="128"/>
      <c r="X32" s="130" t="str">
        <f>IFERROR(IF(AND(Q31="Probabilidad",Q32="Probabilidad"),(Z31-(+Z31*T32)),IF(AND(Q31="Impacto",Q32="Probabilidad"),(Z30-(+Z30*T32)),IF(Q32="Impacto",Z31,""))),"")</f>
        <v/>
      </c>
      <c r="Y32" s="131" t="str">
        <f t="shared" si="2"/>
        <v/>
      </c>
      <c r="Z32" s="132" t="str">
        <f t="shared" si="28"/>
        <v/>
      </c>
      <c r="AA32" s="131" t="str">
        <f t="shared" si="4"/>
        <v/>
      </c>
      <c r="AB32" s="140" t="str">
        <f>IFERROR(IF(AND(Q31="Impacto",Q32="Impacto"),(AB31-(+AB31*T32)),IF(AND(Q31="Probabilidad",Q32="Impacto"),(AB30-(+AB30*T32)),IF(Q32="Probabilidad",AB31,""))),"")</f>
        <v/>
      </c>
      <c r="AC32" s="133" t="str">
        <f t="shared" si="29"/>
        <v/>
      </c>
      <c r="AD32" s="134"/>
      <c r="AE32" s="135"/>
      <c r="AF32" s="136"/>
      <c r="AG32" s="137"/>
      <c r="AH32" s="401"/>
      <c r="AI32" s="402"/>
      <c r="AJ32" s="403"/>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5">
      <c r="A33" s="209"/>
      <c r="B33" s="212"/>
      <c r="C33" s="212"/>
      <c r="D33" s="212"/>
      <c r="E33" s="215"/>
      <c r="F33" s="212"/>
      <c r="G33" s="218"/>
      <c r="H33" s="221"/>
      <c r="I33" s="203"/>
      <c r="J33" s="224"/>
      <c r="K33" s="203">
        <f t="shared" ca="1" si="26"/>
        <v>0</v>
      </c>
      <c r="L33" s="221"/>
      <c r="M33" s="203"/>
      <c r="N33" s="206"/>
      <c r="O33" s="125">
        <v>4</v>
      </c>
      <c r="P33" s="126"/>
      <c r="Q33" s="127" t="str">
        <f t="shared" ref="Q33:Q35" si="30">IF(OR(R33="Preventivo",R33="Detectivo"),"Probabilidad",IF(R33="Correctivo","Impacto",""))</f>
        <v/>
      </c>
      <c r="R33" s="128"/>
      <c r="S33" s="128"/>
      <c r="T33" s="129" t="str">
        <f t="shared" si="27"/>
        <v/>
      </c>
      <c r="U33" s="128"/>
      <c r="V33" s="128"/>
      <c r="W33" s="128"/>
      <c r="X33" s="130" t="str">
        <f t="shared" ref="X33:X35" si="31">IFERROR(IF(AND(Q32="Probabilidad",Q33="Probabilidad"),(Z32-(+Z32*T33)),IF(AND(Q32="Impacto",Q33="Probabilidad"),(Z31-(+Z31*T33)),IF(Q33="Impacto",Z32,""))),"")</f>
        <v/>
      </c>
      <c r="Y33" s="131" t="str">
        <f t="shared" si="2"/>
        <v/>
      </c>
      <c r="Z33" s="132" t="str">
        <f t="shared" si="28"/>
        <v/>
      </c>
      <c r="AA33" s="131" t="str">
        <f t="shared" si="4"/>
        <v/>
      </c>
      <c r="AB33" s="140" t="str">
        <f t="shared" ref="AB33:AB35" si="32">IFERROR(IF(AND(Q32="Impacto",Q33="Impacto"),(AB32-(+AB32*T33)),IF(AND(Q32="Probabilidad",Q33="Impacto"),(AB31-(+AB31*T33)),IF(Q33="Probabilidad",AB32,""))),"")</f>
        <v/>
      </c>
      <c r="AC33" s="13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4"/>
      <c r="AE33" s="135"/>
      <c r="AF33" s="136"/>
      <c r="AG33" s="137"/>
      <c r="AH33" s="401"/>
      <c r="AI33" s="402"/>
      <c r="AJ33" s="403"/>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5">
      <c r="A34" s="209"/>
      <c r="B34" s="212"/>
      <c r="C34" s="212"/>
      <c r="D34" s="212"/>
      <c r="E34" s="215"/>
      <c r="F34" s="212"/>
      <c r="G34" s="218"/>
      <c r="H34" s="221"/>
      <c r="I34" s="203"/>
      <c r="J34" s="224"/>
      <c r="K34" s="203">
        <f t="shared" ca="1" si="26"/>
        <v>0</v>
      </c>
      <c r="L34" s="221"/>
      <c r="M34" s="203"/>
      <c r="N34" s="206"/>
      <c r="O34" s="125">
        <v>5</v>
      </c>
      <c r="P34" s="126"/>
      <c r="Q34" s="127" t="str">
        <f t="shared" si="30"/>
        <v/>
      </c>
      <c r="R34" s="128"/>
      <c r="S34" s="128"/>
      <c r="T34" s="129" t="str">
        <f t="shared" si="27"/>
        <v/>
      </c>
      <c r="U34" s="128"/>
      <c r="V34" s="128"/>
      <c r="W34" s="128"/>
      <c r="X34" s="130" t="str">
        <f t="shared" si="31"/>
        <v/>
      </c>
      <c r="Y34" s="131" t="str">
        <f t="shared" si="2"/>
        <v/>
      </c>
      <c r="Z34" s="132" t="str">
        <f t="shared" si="28"/>
        <v/>
      </c>
      <c r="AA34" s="131" t="str">
        <f t="shared" si="4"/>
        <v/>
      </c>
      <c r="AB34" s="140" t="str">
        <f t="shared" si="32"/>
        <v/>
      </c>
      <c r="AC34" s="133" t="str">
        <f t="shared" ref="AC34" si="33">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401"/>
      <c r="AI34" s="402"/>
      <c r="AJ34" s="403"/>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5">
      <c r="A35" s="210"/>
      <c r="B35" s="213"/>
      <c r="C35" s="213"/>
      <c r="D35" s="213"/>
      <c r="E35" s="216"/>
      <c r="F35" s="213"/>
      <c r="G35" s="219"/>
      <c r="H35" s="222"/>
      <c r="I35" s="204"/>
      <c r="J35" s="225"/>
      <c r="K35" s="204">
        <f t="shared" ca="1" si="26"/>
        <v>0</v>
      </c>
      <c r="L35" s="222"/>
      <c r="M35" s="204"/>
      <c r="N35" s="207"/>
      <c r="O35" s="125">
        <v>6</v>
      </c>
      <c r="P35" s="126"/>
      <c r="Q35" s="127" t="str">
        <f t="shared" si="30"/>
        <v/>
      </c>
      <c r="R35" s="128"/>
      <c r="S35" s="128"/>
      <c r="T35" s="129" t="str">
        <f t="shared" si="27"/>
        <v/>
      </c>
      <c r="U35" s="128"/>
      <c r="V35" s="128"/>
      <c r="W35" s="128"/>
      <c r="X35" s="130" t="str">
        <f t="shared" si="31"/>
        <v/>
      </c>
      <c r="Y35" s="131" t="str">
        <f t="shared" si="2"/>
        <v/>
      </c>
      <c r="Z35" s="132" t="str">
        <f t="shared" si="28"/>
        <v/>
      </c>
      <c r="AA35" s="131" t="str">
        <f>IFERROR(IF(AB35="","",IF(AB35&lt;=0.2,"Leve",IF(AB35&lt;=0.4,"Menor",IF(AB35&lt;=0.6,"Moderado",IF(AB35&lt;=0.8,"Mayor","Catastrófico"))))),"")</f>
        <v/>
      </c>
      <c r="AB35" s="140" t="str">
        <f t="shared" si="32"/>
        <v/>
      </c>
      <c r="AC35" s="133"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401"/>
      <c r="AI35" s="402"/>
      <c r="AJ35" s="403"/>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5">
      <c r="A36" s="208">
        <v>7</v>
      </c>
      <c r="B36" s="211"/>
      <c r="C36" s="211"/>
      <c r="D36" s="211"/>
      <c r="E36" s="214"/>
      <c r="F36" s="211"/>
      <c r="G36" s="217"/>
      <c r="H36" s="220" t="str">
        <f>IF(G36&lt;=0,"",IF(G36&lt;=2,"Muy Baja",IF(G36&lt;=24,"Baja",IF(G36&lt;=500,"Media",IF(G36&lt;=5000,"Alta","Muy Alta")))))</f>
        <v/>
      </c>
      <c r="I36" s="202" t="str">
        <f>IF(H36="","",IF(H36="Muy Baja",0.2,IF(H36="Baja",0.4,IF(H36="Media",0.6,IF(H36="Alta",0.8,IF(H36="Muy Alta",1,))))))</f>
        <v/>
      </c>
      <c r="J36" s="223"/>
      <c r="K36" s="202">
        <f ca="1">IF(NOT(ISERROR(MATCH(J36,'Tabla Impacto'!$B$221:$B$223,0))),'Tabla Impacto'!$F$223&amp;"Por favor no seleccionar los criterios de impacto(Afectación Económica o presupuestal y Pérdida Reputacional)",J36)</f>
        <v>0</v>
      </c>
      <c r="L36" s="220" t="str">
        <f ca="1">IF(OR(K36='Tabla Impacto'!$C$11,K36='Tabla Impacto'!$D$11),"Leve",IF(OR(K36='Tabla Impacto'!$C$12,K36='Tabla Impacto'!$D$12),"Menor",IF(OR(K36='Tabla Impacto'!$C$13,K36='Tabla Impacto'!$D$13),"Moderado",IF(OR(K36='Tabla Impacto'!$C$14,K36='Tabla Impacto'!$D$14),"Mayor",IF(OR(K36='Tabla Impacto'!$C$15,K36='Tabla Impacto'!$D$15),"Catastrófico","")))))</f>
        <v/>
      </c>
      <c r="M36" s="202" t="str">
        <f ca="1">IF(L36="","",IF(L36="Leve",0.2,IF(L36="Menor",0.4,IF(L36="Moderado",0.6,IF(L36="Mayor",0.8,IF(L36="Catastrófico",1,))))))</f>
        <v/>
      </c>
      <c r="N36" s="205" t="str">
        <f ca="1">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25">
        <v>1</v>
      </c>
      <c r="P36" s="126"/>
      <c r="Q36" s="127" t="str">
        <f>IF(OR(R36="Preventivo",R36="Detectivo"),"Probabilidad",IF(R36="Correctivo","Impacto",""))</f>
        <v/>
      </c>
      <c r="R36" s="128"/>
      <c r="S36" s="128"/>
      <c r="T36" s="129" t="str">
        <f>IF(AND(R36="Preventivo",S36="Automático"),"50%",IF(AND(R36="Preventivo",S36="Manual"),"40%",IF(AND(R36="Detectivo",S36="Automático"),"40%",IF(AND(R36="Detectivo",S36="Manual"),"30%",IF(AND(R36="Correctivo",S36="Automático"),"35%",IF(AND(R36="Correctivo",S36="Manual"),"25%",""))))))</f>
        <v/>
      </c>
      <c r="U36" s="128"/>
      <c r="V36" s="128"/>
      <c r="W36" s="128"/>
      <c r="X36" s="130" t="str">
        <f>IFERROR(IF(Q36="Probabilidad",(I36-(+I36*T36)),IF(Q36="Impacto",I36,"")),"")</f>
        <v/>
      </c>
      <c r="Y36" s="131" t="str">
        <f>IFERROR(IF(X36="","",IF(X36&lt;=0.2,"Muy Baja",IF(X36&lt;=0.4,"Baja",IF(X36&lt;=0.6,"Media",IF(X36&lt;=0.8,"Alta","Muy Alta"))))),"")</f>
        <v/>
      </c>
      <c r="Z36" s="132" t="str">
        <f>+X36</f>
        <v/>
      </c>
      <c r="AA36" s="131" t="str">
        <f>IFERROR(IF(AB36="","",IF(AB36&lt;=0.2,"Leve",IF(AB36&lt;=0.4,"Menor",IF(AB36&lt;=0.6,"Moderado",IF(AB36&lt;=0.8,"Mayor","Catastrófico"))))),"")</f>
        <v/>
      </c>
      <c r="AB36" s="140" t="str">
        <f>IFERROR(IF(Q36="Impacto",(M36-(+M36*T36)),IF(Q36="Probabilidad",M36,"")),"")</f>
        <v/>
      </c>
      <c r="AC36" s="13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4"/>
      <c r="AE36" s="135"/>
      <c r="AF36" s="136"/>
      <c r="AG36" s="137"/>
      <c r="AH36" s="401"/>
      <c r="AI36" s="402"/>
      <c r="AJ36" s="403"/>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5">
      <c r="A37" s="209"/>
      <c r="B37" s="212"/>
      <c r="C37" s="212"/>
      <c r="D37" s="212"/>
      <c r="E37" s="215"/>
      <c r="F37" s="212"/>
      <c r="G37" s="218"/>
      <c r="H37" s="221"/>
      <c r="I37" s="203"/>
      <c r="J37" s="224"/>
      <c r="K37" s="203">
        <f t="shared" ref="K37:K41" ca="1" si="34">IF(NOT(ISERROR(MATCH(J37,_xlfn.ANCHORARRAY(E48),0))),I50&amp;"Por favor no seleccionar los criterios de impacto",J37)</f>
        <v>0</v>
      </c>
      <c r="L37" s="221"/>
      <c r="M37" s="203"/>
      <c r="N37" s="206"/>
      <c r="O37" s="125">
        <v>2</v>
      </c>
      <c r="P37" s="126"/>
      <c r="Q37" s="127" t="str">
        <f>IF(OR(R37="Preventivo",R37="Detectivo"),"Probabilidad",IF(R37="Correctivo","Impacto",""))</f>
        <v/>
      </c>
      <c r="R37" s="128"/>
      <c r="S37" s="128"/>
      <c r="T37" s="129" t="str">
        <f t="shared" ref="T37:T41" si="35">IF(AND(R37="Preventivo",S37="Automático"),"50%",IF(AND(R37="Preventivo",S37="Manual"),"40%",IF(AND(R37="Detectivo",S37="Automático"),"40%",IF(AND(R37="Detectivo",S37="Manual"),"30%",IF(AND(R37="Correctivo",S37="Automático"),"35%",IF(AND(R37="Correctivo",S37="Manual"),"25%",""))))))</f>
        <v/>
      </c>
      <c r="U37" s="128"/>
      <c r="V37" s="128"/>
      <c r="W37" s="128"/>
      <c r="X37" s="130" t="str">
        <f>IFERROR(IF(AND(Q36="Probabilidad",Q37="Probabilidad"),(Z36-(+Z36*T37)),IF(Q37="Probabilidad",(I36-(+I36*T37)),IF(Q37="Impacto",Z36,""))),"")</f>
        <v/>
      </c>
      <c r="Y37" s="131" t="str">
        <f t="shared" si="2"/>
        <v/>
      </c>
      <c r="Z37" s="132" t="str">
        <f t="shared" ref="Z37:Z41" si="36">+X37</f>
        <v/>
      </c>
      <c r="AA37" s="131" t="str">
        <f t="shared" si="4"/>
        <v/>
      </c>
      <c r="AB37" s="140" t="str">
        <f>IFERROR(IF(AND(Q36="Impacto",Q37="Impacto"),(AB36-(+AB36*T37)),IF(Q37="Impacto",(M36-(+M36*T37)),IF(Q37="Probabilidad",AB36,""))),"")</f>
        <v/>
      </c>
      <c r="AC37" s="133" t="str">
        <f t="shared" ref="AC37:AC38" si="37">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401"/>
      <c r="AI37" s="402"/>
      <c r="AJ37" s="403"/>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5">
      <c r="A38" s="209"/>
      <c r="B38" s="212"/>
      <c r="C38" s="212"/>
      <c r="D38" s="212"/>
      <c r="E38" s="215"/>
      <c r="F38" s="212"/>
      <c r="G38" s="218"/>
      <c r="H38" s="221"/>
      <c r="I38" s="203"/>
      <c r="J38" s="224"/>
      <c r="K38" s="203">
        <f t="shared" ca="1" si="34"/>
        <v>0</v>
      </c>
      <c r="L38" s="221"/>
      <c r="M38" s="203"/>
      <c r="N38" s="206"/>
      <c r="O38" s="125">
        <v>3</v>
      </c>
      <c r="P38" s="138"/>
      <c r="Q38" s="127" t="str">
        <f>IF(OR(R38="Preventivo",R38="Detectivo"),"Probabilidad",IF(R38="Correctivo","Impacto",""))</f>
        <v/>
      </c>
      <c r="R38" s="128"/>
      <c r="S38" s="128"/>
      <c r="T38" s="129" t="str">
        <f t="shared" si="35"/>
        <v/>
      </c>
      <c r="U38" s="128"/>
      <c r="V38" s="128"/>
      <c r="W38" s="128"/>
      <c r="X38" s="130" t="str">
        <f>IFERROR(IF(AND(Q37="Probabilidad",Q38="Probabilidad"),(Z37-(+Z37*T38)),IF(AND(Q37="Impacto",Q38="Probabilidad"),(Z36-(+Z36*T38)),IF(Q38="Impacto",Z37,""))),"")</f>
        <v/>
      </c>
      <c r="Y38" s="131" t="str">
        <f t="shared" si="2"/>
        <v/>
      </c>
      <c r="Z38" s="132" t="str">
        <f t="shared" si="36"/>
        <v/>
      </c>
      <c r="AA38" s="131" t="str">
        <f t="shared" si="4"/>
        <v/>
      </c>
      <c r="AB38" s="140" t="str">
        <f>IFERROR(IF(AND(Q37="Impacto",Q38="Impacto"),(AB37-(+AB37*T38)),IF(AND(Q37="Probabilidad",Q38="Impacto"),(AB36-(+AB36*T38)),IF(Q38="Probabilidad",AB37,""))),"")</f>
        <v/>
      </c>
      <c r="AC38" s="133" t="str">
        <f t="shared" si="37"/>
        <v/>
      </c>
      <c r="AD38" s="134"/>
      <c r="AE38" s="135"/>
      <c r="AF38" s="136"/>
      <c r="AG38" s="137"/>
      <c r="AH38" s="401"/>
      <c r="AI38" s="402"/>
      <c r="AJ38" s="403"/>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5">
      <c r="A39" s="209"/>
      <c r="B39" s="212"/>
      <c r="C39" s="212"/>
      <c r="D39" s="212"/>
      <c r="E39" s="215"/>
      <c r="F39" s="212"/>
      <c r="G39" s="218"/>
      <c r="H39" s="221"/>
      <c r="I39" s="203"/>
      <c r="J39" s="224"/>
      <c r="K39" s="203">
        <f t="shared" ca="1" si="34"/>
        <v>0</v>
      </c>
      <c r="L39" s="221"/>
      <c r="M39" s="203"/>
      <c r="N39" s="206"/>
      <c r="O39" s="125">
        <v>4</v>
      </c>
      <c r="P39" s="126"/>
      <c r="Q39" s="127" t="str">
        <f t="shared" ref="Q39:Q41" si="38">IF(OR(R39="Preventivo",R39="Detectivo"),"Probabilidad",IF(R39="Correctivo","Impacto",""))</f>
        <v/>
      </c>
      <c r="R39" s="128"/>
      <c r="S39" s="128"/>
      <c r="T39" s="129" t="str">
        <f t="shared" si="35"/>
        <v/>
      </c>
      <c r="U39" s="128"/>
      <c r="V39" s="128"/>
      <c r="W39" s="128"/>
      <c r="X39" s="130" t="str">
        <f t="shared" ref="X39:X41" si="39">IFERROR(IF(AND(Q38="Probabilidad",Q39="Probabilidad"),(Z38-(+Z38*T39)),IF(AND(Q38="Impacto",Q39="Probabilidad"),(Z37-(+Z37*T39)),IF(Q39="Impacto",Z38,""))),"")</f>
        <v/>
      </c>
      <c r="Y39" s="131" t="str">
        <f t="shared" si="2"/>
        <v/>
      </c>
      <c r="Z39" s="132" t="str">
        <f t="shared" si="36"/>
        <v/>
      </c>
      <c r="AA39" s="131" t="str">
        <f t="shared" si="4"/>
        <v/>
      </c>
      <c r="AB39" s="140" t="str">
        <f t="shared" ref="AB39:AB41" si="40">IFERROR(IF(AND(Q38="Impacto",Q39="Impacto"),(AB38-(+AB38*T39)),IF(AND(Q38="Probabilidad",Q39="Impacto"),(AB37-(+AB37*T39)),IF(Q39="Probabilidad",AB38,""))),"")</f>
        <v/>
      </c>
      <c r="AC39" s="13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4"/>
      <c r="AE39" s="135"/>
      <c r="AF39" s="136"/>
      <c r="AG39" s="137"/>
      <c r="AH39" s="401"/>
      <c r="AI39" s="402"/>
      <c r="AJ39" s="403"/>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5">
      <c r="A40" s="209"/>
      <c r="B40" s="212"/>
      <c r="C40" s="212"/>
      <c r="D40" s="212"/>
      <c r="E40" s="215"/>
      <c r="F40" s="212"/>
      <c r="G40" s="218"/>
      <c r="H40" s="221"/>
      <c r="I40" s="203"/>
      <c r="J40" s="224"/>
      <c r="K40" s="203">
        <f t="shared" ca="1" si="34"/>
        <v>0</v>
      </c>
      <c r="L40" s="221"/>
      <c r="M40" s="203"/>
      <c r="N40" s="206"/>
      <c r="O40" s="125">
        <v>5</v>
      </c>
      <c r="P40" s="126"/>
      <c r="Q40" s="127" t="str">
        <f t="shared" si="38"/>
        <v/>
      </c>
      <c r="R40" s="128"/>
      <c r="S40" s="128"/>
      <c r="T40" s="129" t="str">
        <f t="shared" si="35"/>
        <v/>
      </c>
      <c r="U40" s="128"/>
      <c r="V40" s="128"/>
      <c r="W40" s="128"/>
      <c r="X40" s="130" t="str">
        <f t="shared" si="39"/>
        <v/>
      </c>
      <c r="Y40" s="131" t="str">
        <f t="shared" si="2"/>
        <v/>
      </c>
      <c r="Z40" s="132" t="str">
        <f t="shared" si="36"/>
        <v/>
      </c>
      <c r="AA40" s="131" t="str">
        <f t="shared" si="4"/>
        <v/>
      </c>
      <c r="AB40" s="140" t="str">
        <f t="shared" si="40"/>
        <v/>
      </c>
      <c r="AC40" s="133" t="str">
        <f t="shared" ref="AC40:AC41" si="4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401"/>
      <c r="AI40" s="402"/>
      <c r="AJ40" s="403"/>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5">
      <c r="A41" s="210"/>
      <c r="B41" s="213"/>
      <c r="C41" s="213"/>
      <c r="D41" s="213"/>
      <c r="E41" s="216"/>
      <c r="F41" s="213"/>
      <c r="G41" s="219"/>
      <c r="H41" s="222"/>
      <c r="I41" s="204"/>
      <c r="J41" s="225"/>
      <c r="K41" s="204">
        <f t="shared" ca="1" si="34"/>
        <v>0</v>
      </c>
      <c r="L41" s="222"/>
      <c r="M41" s="204"/>
      <c r="N41" s="207"/>
      <c r="O41" s="125">
        <v>6</v>
      </c>
      <c r="P41" s="126"/>
      <c r="Q41" s="127" t="str">
        <f t="shared" si="38"/>
        <v/>
      </c>
      <c r="R41" s="128"/>
      <c r="S41" s="128"/>
      <c r="T41" s="129" t="str">
        <f t="shared" si="35"/>
        <v/>
      </c>
      <c r="U41" s="128"/>
      <c r="V41" s="128"/>
      <c r="W41" s="128"/>
      <c r="X41" s="130" t="str">
        <f t="shared" si="39"/>
        <v/>
      </c>
      <c r="Y41" s="131" t="str">
        <f t="shared" si="2"/>
        <v/>
      </c>
      <c r="Z41" s="132" t="str">
        <f t="shared" si="36"/>
        <v/>
      </c>
      <c r="AA41" s="131" t="str">
        <f t="shared" si="4"/>
        <v/>
      </c>
      <c r="AB41" s="140" t="str">
        <f t="shared" si="40"/>
        <v/>
      </c>
      <c r="AC41" s="133" t="str">
        <f t="shared" si="41"/>
        <v/>
      </c>
      <c r="AD41" s="134"/>
      <c r="AE41" s="135"/>
      <c r="AF41" s="136"/>
      <c r="AG41" s="137"/>
      <c r="AH41" s="401"/>
      <c r="AI41" s="402"/>
      <c r="AJ41" s="403"/>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5">
      <c r="A42" s="208">
        <v>8</v>
      </c>
      <c r="B42" s="211"/>
      <c r="C42" s="211"/>
      <c r="D42" s="211"/>
      <c r="E42" s="214"/>
      <c r="F42" s="211"/>
      <c r="G42" s="217"/>
      <c r="H42" s="220" t="str">
        <f>IF(G42&lt;=0,"",IF(G42&lt;=2,"Muy Baja",IF(G42&lt;=24,"Baja",IF(G42&lt;=500,"Media",IF(G42&lt;=5000,"Alta","Muy Alta")))))</f>
        <v/>
      </c>
      <c r="I42" s="202" t="str">
        <f>IF(H42="","",IF(H42="Muy Baja",0.2,IF(H42="Baja",0.4,IF(H42="Media",0.6,IF(H42="Alta",0.8,IF(H42="Muy Alta",1,))))))</f>
        <v/>
      </c>
      <c r="J42" s="223"/>
      <c r="K42" s="202">
        <f ca="1">IF(NOT(ISERROR(MATCH(J42,'Tabla Impacto'!$B$221:$B$223,0))),'Tabla Impacto'!$F$223&amp;"Por favor no seleccionar los criterios de impacto(Afectación Económica o presupuestal y Pérdida Reputacional)",J42)</f>
        <v>0</v>
      </c>
      <c r="L42" s="220" t="str">
        <f ca="1">IF(OR(K42='Tabla Impacto'!$C$11,K42='Tabla Impacto'!$D$11),"Leve",IF(OR(K42='Tabla Impacto'!$C$12,K42='Tabla Impacto'!$D$12),"Menor",IF(OR(K42='Tabla Impacto'!$C$13,K42='Tabla Impacto'!$D$13),"Moderado",IF(OR(K42='Tabla Impacto'!$C$14,K42='Tabla Impacto'!$D$14),"Mayor",IF(OR(K42='Tabla Impacto'!$C$15,K42='Tabla Impacto'!$D$15),"Catastrófico","")))))</f>
        <v/>
      </c>
      <c r="M42" s="202" t="str">
        <f ca="1">IF(L42="","",IF(L42="Leve",0.2,IF(L42="Menor",0.4,IF(L42="Moderado",0.6,IF(L42="Mayor",0.8,IF(L42="Catastrófico",1,))))))</f>
        <v/>
      </c>
      <c r="N42" s="205" t="str">
        <f ca="1">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25">
        <v>1</v>
      </c>
      <c r="P42" s="126"/>
      <c r="Q42" s="127" t="str">
        <f>IF(OR(R42="Preventivo",R42="Detectivo"),"Probabilidad",IF(R42="Correctivo","Impacto",""))</f>
        <v/>
      </c>
      <c r="R42" s="128"/>
      <c r="S42" s="128"/>
      <c r="T42" s="129" t="str">
        <f>IF(AND(R42="Preventivo",S42="Automático"),"50%",IF(AND(R42="Preventivo",S42="Manual"),"40%",IF(AND(R42="Detectivo",S42="Automático"),"40%",IF(AND(R42="Detectivo",S42="Manual"),"30%",IF(AND(R42="Correctivo",S42="Automático"),"35%",IF(AND(R42="Correctivo",S42="Manual"),"25%",""))))))</f>
        <v/>
      </c>
      <c r="U42" s="128"/>
      <c r="V42" s="128"/>
      <c r="W42" s="128"/>
      <c r="X42" s="130" t="str">
        <f>IFERROR(IF(Q42="Probabilidad",(I42-(+I42*T42)),IF(Q42="Impacto",I42,"")),"")</f>
        <v/>
      </c>
      <c r="Y42" s="131" t="str">
        <f>IFERROR(IF(X42="","",IF(X42&lt;=0.2,"Muy Baja",IF(X42&lt;=0.4,"Baja",IF(X42&lt;=0.6,"Media",IF(X42&lt;=0.8,"Alta","Muy Alta"))))),"")</f>
        <v/>
      </c>
      <c r="Z42" s="132" t="str">
        <f>+X42</f>
        <v/>
      </c>
      <c r="AA42" s="131" t="str">
        <f>IFERROR(IF(AB42="","",IF(AB42&lt;=0.2,"Leve",IF(AB42&lt;=0.4,"Menor",IF(AB42&lt;=0.6,"Moderado",IF(AB42&lt;=0.8,"Mayor","Catastrófico"))))),"")</f>
        <v/>
      </c>
      <c r="AB42" s="140" t="str">
        <f>IFERROR(IF(Q42="Impacto",(M42-(+M42*T42)),IF(Q42="Probabilidad",M42,"")),"")</f>
        <v/>
      </c>
      <c r="AC42" s="13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4"/>
      <c r="AE42" s="135"/>
      <c r="AF42" s="136"/>
      <c r="AG42" s="137"/>
      <c r="AH42" s="401"/>
      <c r="AI42" s="402"/>
      <c r="AJ42" s="403"/>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5">
      <c r="A43" s="209"/>
      <c r="B43" s="212"/>
      <c r="C43" s="212"/>
      <c r="D43" s="212"/>
      <c r="E43" s="215"/>
      <c r="F43" s="212"/>
      <c r="G43" s="218"/>
      <c r="H43" s="221"/>
      <c r="I43" s="203"/>
      <c r="J43" s="224"/>
      <c r="K43" s="203">
        <f ca="1">IF(NOT(ISERROR(MATCH(J43,_xlfn.ANCHORARRAY(E54),0))),I56&amp;"Por favor no seleccionar los criterios de impacto",J43)</f>
        <v>0</v>
      </c>
      <c r="L43" s="221"/>
      <c r="M43" s="203"/>
      <c r="N43" s="206"/>
      <c r="O43" s="125">
        <v>2</v>
      </c>
      <c r="P43" s="126"/>
      <c r="Q43" s="127" t="str">
        <f>IF(OR(R43="Preventivo",R43="Detectivo"),"Probabilidad",IF(R43="Correctivo","Impacto",""))</f>
        <v/>
      </c>
      <c r="R43" s="128"/>
      <c r="S43" s="128"/>
      <c r="T43" s="129" t="str">
        <f t="shared" ref="T43:T47" si="42">IF(AND(R43="Preventivo",S43="Automático"),"50%",IF(AND(R43="Preventivo",S43="Manual"),"40%",IF(AND(R43="Detectivo",S43="Automático"),"40%",IF(AND(R43="Detectivo",S43="Manual"),"30%",IF(AND(R43="Correctivo",S43="Automático"),"35%",IF(AND(R43="Correctivo",S43="Manual"),"25%",""))))))</f>
        <v/>
      </c>
      <c r="U43" s="128"/>
      <c r="V43" s="128"/>
      <c r="W43" s="128"/>
      <c r="X43" s="130" t="str">
        <f>IFERROR(IF(AND(Q42="Probabilidad",Q43="Probabilidad"),(Z42-(+Z42*T43)),IF(Q43="Probabilidad",(I42-(+I42*T43)),IF(Q43="Impacto",Z42,""))),"")</f>
        <v/>
      </c>
      <c r="Y43" s="131" t="str">
        <f t="shared" si="2"/>
        <v/>
      </c>
      <c r="Z43" s="132" t="str">
        <f t="shared" ref="Z43:Z47" si="43">+X43</f>
        <v/>
      </c>
      <c r="AA43" s="131" t="str">
        <f t="shared" si="4"/>
        <v/>
      </c>
      <c r="AB43" s="140" t="str">
        <f>IFERROR(IF(AND(Q42="Impacto",Q43="Impacto"),(AB42-(+AB42*T43)),IF(Q43="Impacto",(M42-(+M42*T43)),IF(Q43="Probabilidad",AB42,""))),"")</f>
        <v/>
      </c>
      <c r="AC43" s="133" t="str">
        <f t="shared" ref="AC43:AC44" si="44">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401"/>
      <c r="AI43" s="402"/>
      <c r="AJ43" s="403"/>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5">
      <c r="A44" s="209"/>
      <c r="B44" s="212"/>
      <c r="C44" s="212"/>
      <c r="D44" s="212"/>
      <c r="E44" s="215"/>
      <c r="F44" s="212"/>
      <c r="G44" s="218"/>
      <c r="H44" s="221"/>
      <c r="I44" s="203"/>
      <c r="J44" s="224"/>
      <c r="K44" s="203">
        <f ca="1">IF(NOT(ISERROR(MATCH(J44,_xlfn.ANCHORARRAY(E55),0))),I57&amp;"Por favor no seleccionar los criterios de impacto",J44)</f>
        <v>0</v>
      </c>
      <c r="L44" s="221"/>
      <c r="M44" s="203"/>
      <c r="N44" s="206"/>
      <c r="O44" s="125">
        <v>3</v>
      </c>
      <c r="P44" s="138"/>
      <c r="Q44" s="127" t="str">
        <f>IF(OR(R44="Preventivo",R44="Detectivo"),"Probabilidad",IF(R44="Correctivo","Impacto",""))</f>
        <v/>
      </c>
      <c r="R44" s="128"/>
      <c r="S44" s="128"/>
      <c r="T44" s="129" t="str">
        <f t="shared" si="42"/>
        <v/>
      </c>
      <c r="U44" s="128"/>
      <c r="V44" s="128"/>
      <c r="W44" s="128"/>
      <c r="X44" s="130" t="str">
        <f>IFERROR(IF(AND(Q43="Probabilidad",Q44="Probabilidad"),(Z43-(+Z43*T44)),IF(AND(Q43="Impacto",Q44="Probabilidad"),(Z42-(+Z42*T44)),IF(Q44="Impacto",Z43,""))),"")</f>
        <v/>
      </c>
      <c r="Y44" s="131" t="str">
        <f t="shared" si="2"/>
        <v/>
      </c>
      <c r="Z44" s="132" t="str">
        <f t="shared" si="43"/>
        <v/>
      </c>
      <c r="AA44" s="131" t="str">
        <f t="shared" si="4"/>
        <v/>
      </c>
      <c r="AB44" s="140" t="str">
        <f>IFERROR(IF(AND(Q43="Impacto",Q44="Impacto"),(AB43-(+AB43*T44)),IF(AND(Q43="Probabilidad",Q44="Impacto"),(AB42-(+AB42*T44)),IF(Q44="Probabilidad",AB43,""))),"")</f>
        <v/>
      </c>
      <c r="AC44" s="133" t="str">
        <f t="shared" si="44"/>
        <v/>
      </c>
      <c r="AD44" s="134"/>
      <c r="AE44" s="135"/>
      <c r="AF44" s="136"/>
      <c r="AG44" s="137"/>
      <c r="AH44" s="401"/>
      <c r="AI44" s="402"/>
      <c r="AJ44" s="403"/>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5">
      <c r="A45" s="209"/>
      <c r="B45" s="212"/>
      <c r="C45" s="212"/>
      <c r="D45" s="212"/>
      <c r="E45" s="215"/>
      <c r="F45" s="212"/>
      <c r="G45" s="218"/>
      <c r="H45" s="221"/>
      <c r="I45" s="203"/>
      <c r="J45" s="224"/>
      <c r="K45" s="203">
        <f ca="1">IF(NOT(ISERROR(MATCH(J45,_xlfn.ANCHORARRAY(E56),0))),I58&amp;"Por favor no seleccionar los criterios de impacto",J45)</f>
        <v>0</v>
      </c>
      <c r="L45" s="221"/>
      <c r="M45" s="203"/>
      <c r="N45" s="206"/>
      <c r="O45" s="125">
        <v>4</v>
      </c>
      <c r="P45" s="126"/>
      <c r="Q45" s="127" t="str">
        <f t="shared" ref="Q45:Q47" si="45">IF(OR(R45="Preventivo",R45="Detectivo"),"Probabilidad",IF(R45="Correctivo","Impacto",""))</f>
        <v/>
      </c>
      <c r="R45" s="128"/>
      <c r="S45" s="128"/>
      <c r="T45" s="129" t="str">
        <f t="shared" si="42"/>
        <v/>
      </c>
      <c r="U45" s="128"/>
      <c r="V45" s="128"/>
      <c r="W45" s="128"/>
      <c r="X45" s="130" t="str">
        <f t="shared" ref="X45:X47" si="46">IFERROR(IF(AND(Q44="Probabilidad",Q45="Probabilidad"),(Z44-(+Z44*T45)),IF(AND(Q44="Impacto",Q45="Probabilidad"),(Z43-(+Z43*T45)),IF(Q45="Impacto",Z44,""))),"")</f>
        <v/>
      </c>
      <c r="Y45" s="131" t="str">
        <f t="shared" si="2"/>
        <v/>
      </c>
      <c r="Z45" s="132" t="str">
        <f t="shared" si="43"/>
        <v/>
      </c>
      <c r="AA45" s="131" t="str">
        <f t="shared" si="4"/>
        <v/>
      </c>
      <c r="AB45" s="140" t="str">
        <f t="shared" ref="AB45:AB47" si="47">IFERROR(IF(AND(Q44="Impacto",Q45="Impacto"),(AB44-(+AB44*T45)),IF(AND(Q44="Probabilidad",Q45="Impacto"),(AB43-(+AB43*T45)),IF(Q45="Probabilidad",AB44,""))),"")</f>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401"/>
      <c r="AI45" s="402"/>
      <c r="AJ45" s="403"/>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5">
      <c r="A46" s="209"/>
      <c r="B46" s="212"/>
      <c r="C46" s="212"/>
      <c r="D46" s="212"/>
      <c r="E46" s="215"/>
      <c r="F46" s="212"/>
      <c r="G46" s="218"/>
      <c r="H46" s="221"/>
      <c r="I46" s="203"/>
      <c r="J46" s="224"/>
      <c r="K46" s="203">
        <f ca="1">IF(NOT(ISERROR(MATCH(J46,_xlfn.ANCHORARRAY(E57),0))),I59&amp;"Por favor no seleccionar los criterios de impacto",J46)</f>
        <v>0</v>
      </c>
      <c r="L46" s="221"/>
      <c r="M46" s="203"/>
      <c r="N46" s="206"/>
      <c r="O46" s="125">
        <v>5</v>
      </c>
      <c r="P46" s="126"/>
      <c r="Q46" s="127" t="str">
        <f t="shared" si="45"/>
        <v/>
      </c>
      <c r="R46" s="128"/>
      <c r="S46" s="128"/>
      <c r="T46" s="129" t="str">
        <f t="shared" si="42"/>
        <v/>
      </c>
      <c r="U46" s="128"/>
      <c r="V46" s="128"/>
      <c r="W46" s="128"/>
      <c r="X46" s="130" t="str">
        <f t="shared" si="46"/>
        <v/>
      </c>
      <c r="Y46" s="131" t="str">
        <f t="shared" si="2"/>
        <v/>
      </c>
      <c r="Z46" s="132" t="str">
        <f t="shared" si="43"/>
        <v/>
      </c>
      <c r="AA46" s="131" t="str">
        <f t="shared" si="4"/>
        <v/>
      </c>
      <c r="AB46" s="140" t="str">
        <f t="shared" si="47"/>
        <v/>
      </c>
      <c r="AC46" s="133" t="str">
        <f t="shared" ref="AC46:AC47" si="48">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401"/>
      <c r="AI46" s="402"/>
      <c r="AJ46" s="403"/>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5">
      <c r="A47" s="210"/>
      <c r="B47" s="213"/>
      <c r="C47" s="213"/>
      <c r="D47" s="213"/>
      <c r="E47" s="216"/>
      <c r="F47" s="213"/>
      <c r="G47" s="219"/>
      <c r="H47" s="222"/>
      <c r="I47" s="204"/>
      <c r="J47" s="225"/>
      <c r="K47" s="204">
        <f ca="1">IF(NOT(ISERROR(MATCH(J47,_xlfn.ANCHORARRAY(E58),0))),I60&amp;"Por favor no seleccionar los criterios de impacto",J47)</f>
        <v>0</v>
      </c>
      <c r="L47" s="222"/>
      <c r="M47" s="204"/>
      <c r="N47" s="207"/>
      <c r="O47" s="125">
        <v>6</v>
      </c>
      <c r="P47" s="126"/>
      <c r="Q47" s="127" t="str">
        <f t="shared" si="45"/>
        <v/>
      </c>
      <c r="R47" s="128"/>
      <c r="S47" s="128"/>
      <c r="T47" s="129" t="str">
        <f t="shared" si="42"/>
        <v/>
      </c>
      <c r="U47" s="128"/>
      <c r="V47" s="128"/>
      <c r="W47" s="128"/>
      <c r="X47" s="130" t="str">
        <f t="shared" si="46"/>
        <v/>
      </c>
      <c r="Y47" s="131" t="str">
        <f t="shared" si="2"/>
        <v/>
      </c>
      <c r="Z47" s="132" t="str">
        <f t="shared" si="43"/>
        <v/>
      </c>
      <c r="AA47" s="131" t="str">
        <f t="shared" si="4"/>
        <v/>
      </c>
      <c r="AB47" s="140" t="str">
        <f t="shared" si="47"/>
        <v/>
      </c>
      <c r="AC47" s="133" t="str">
        <f t="shared" si="48"/>
        <v/>
      </c>
      <c r="AD47" s="134"/>
      <c r="AE47" s="135"/>
      <c r="AF47" s="136"/>
      <c r="AG47" s="137"/>
      <c r="AH47" s="401"/>
      <c r="AI47" s="402"/>
      <c r="AJ47" s="403"/>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5">
      <c r="A48" s="208">
        <v>9</v>
      </c>
      <c r="B48" s="211"/>
      <c r="C48" s="211"/>
      <c r="D48" s="211"/>
      <c r="E48" s="214"/>
      <c r="F48" s="211"/>
      <c r="G48" s="217"/>
      <c r="H48" s="220" t="str">
        <f>IF(G48&lt;=0,"",IF(G48&lt;=2,"Muy Baja",IF(G48&lt;=24,"Baja",IF(G48&lt;=500,"Media",IF(G48&lt;=5000,"Alta","Muy Alta")))))</f>
        <v/>
      </c>
      <c r="I48" s="202" t="str">
        <f>IF(H48="","",IF(H48="Muy Baja",0.2,IF(H48="Baja",0.4,IF(H48="Media",0.6,IF(H48="Alta",0.8,IF(H48="Muy Alta",1,))))))</f>
        <v/>
      </c>
      <c r="J48" s="223"/>
      <c r="K48" s="202">
        <f ca="1">IF(NOT(ISERROR(MATCH(J48,'Tabla Impacto'!$B$221:$B$223,0))),'Tabla Impacto'!$F$223&amp;"Por favor no seleccionar los criterios de impacto(Afectación Económica o presupuestal y Pérdida Reputacional)",J48)</f>
        <v>0</v>
      </c>
      <c r="L48" s="220" t="str">
        <f ca="1">IF(OR(K48='Tabla Impacto'!$C$11,K48='Tabla Impacto'!$D$11),"Leve",IF(OR(K48='Tabla Impacto'!$C$12,K48='Tabla Impacto'!$D$12),"Menor",IF(OR(K48='Tabla Impacto'!$C$13,K48='Tabla Impacto'!$D$13),"Moderado",IF(OR(K48='Tabla Impacto'!$C$14,K48='Tabla Impacto'!$D$14),"Mayor",IF(OR(K48='Tabla Impacto'!$C$15,K48='Tabla Impacto'!$D$15),"Catastrófico","")))))</f>
        <v/>
      </c>
      <c r="M48" s="202" t="str">
        <f ca="1">IF(L48="","",IF(L48="Leve",0.2,IF(L48="Menor",0.4,IF(L48="Moderado",0.6,IF(L48="Mayor",0.8,IF(L48="Catastrófico",1,))))))</f>
        <v/>
      </c>
      <c r="N48" s="205" t="str">
        <f ca="1">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25">
        <v>1</v>
      </c>
      <c r="P48" s="126"/>
      <c r="Q48" s="127" t="str">
        <f>IF(OR(R48="Preventivo",R48="Detectivo"),"Probabilidad",IF(R48="Correctivo","Impacto",""))</f>
        <v/>
      </c>
      <c r="R48" s="128"/>
      <c r="S48" s="128"/>
      <c r="T48" s="129" t="str">
        <f>IF(AND(R48="Preventivo",S48="Automático"),"50%",IF(AND(R48="Preventivo",S48="Manual"),"40%",IF(AND(R48="Detectivo",S48="Automático"),"40%",IF(AND(R48="Detectivo",S48="Manual"),"30%",IF(AND(R48="Correctivo",S48="Automático"),"35%",IF(AND(R48="Correctivo",S48="Manual"),"25%",""))))))</f>
        <v/>
      </c>
      <c r="U48" s="128"/>
      <c r="V48" s="128"/>
      <c r="W48" s="128"/>
      <c r="X48" s="130" t="str">
        <f>IFERROR(IF(Q48="Probabilidad",(I48-(+I48*T48)),IF(Q48="Impacto",I48,"")),"")</f>
        <v/>
      </c>
      <c r="Y48" s="131" t="str">
        <f>IFERROR(IF(X48="","",IF(X48&lt;=0.2,"Muy Baja",IF(X48&lt;=0.4,"Baja",IF(X48&lt;=0.6,"Media",IF(X48&lt;=0.8,"Alta","Muy Alta"))))),"")</f>
        <v/>
      </c>
      <c r="Z48" s="132" t="str">
        <f>+X48</f>
        <v/>
      </c>
      <c r="AA48" s="131" t="str">
        <f>IFERROR(IF(AB48="","",IF(AB48&lt;=0.2,"Leve",IF(AB48&lt;=0.4,"Menor",IF(AB48&lt;=0.6,"Moderado",IF(AB48&lt;=0.8,"Mayor","Catastrófico"))))),"")</f>
        <v/>
      </c>
      <c r="AB48" s="140" t="str">
        <f>IFERROR(IF(Q48="Impacto",(M48-(+M48*T48)),IF(Q48="Probabilidad",M48,"")),"")</f>
        <v/>
      </c>
      <c r="AC48" s="13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4"/>
      <c r="AE48" s="135"/>
      <c r="AF48" s="136"/>
      <c r="AG48" s="137"/>
      <c r="AH48" s="401"/>
      <c r="AI48" s="402"/>
      <c r="AJ48" s="403"/>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5">
      <c r="A49" s="209"/>
      <c r="B49" s="212"/>
      <c r="C49" s="212"/>
      <c r="D49" s="212"/>
      <c r="E49" s="215"/>
      <c r="F49" s="212"/>
      <c r="G49" s="218"/>
      <c r="H49" s="221"/>
      <c r="I49" s="203"/>
      <c r="J49" s="224"/>
      <c r="K49" s="203">
        <f ca="1">IF(NOT(ISERROR(MATCH(J49,_xlfn.ANCHORARRAY(E60),0))),I62&amp;"Por favor no seleccionar los criterios de impacto",J49)</f>
        <v>0</v>
      </c>
      <c r="L49" s="221"/>
      <c r="M49" s="203"/>
      <c r="N49" s="206"/>
      <c r="O49" s="125">
        <v>2</v>
      </c>
      <c r="P49" s="126"/>
      <c r="Q49" s="127" t="str">
        <f>IF(OR(R49="Preventivo",R49="Detectivo"),"Probabilidad",IF(R49="Correctivo","Impacto",""))</f>
        <v/>
      </c>
      <c r="R49" s="128"/>
      <c r="S49" s="128"/>
      <c r="T49" s="129" t="str">
        <f t="shared" ref="T49:T53" si="49">IF(AND(R49="Preventivo",S49="Automático"),"50%",IF(AND(R49="Preventivo",S49="Manual"),"40%",IF(AND(R49="Detectivo",S49="Automático"),"40%",IF(AND(R49="Detectivo",S49="Manual"),"30%",IF(AND(R49="Correctivo",S49="Automático"),"35%",IF(AND(R49="Correctivo",S49="Manual"),"25%",""))))))</f>
        <v/>
      </c>
      <c r="U49" s="128"/>
      <c r="V49" s="128"/>
      <c r="W49" s="128"/>
      <c r="X49" s="130" t="str">
        <f>IFERROR(IF(AND(Q48="Probabilidad",Q49="Probabilidad"),(Z48-(+Z48*T49)),IF(Q49="Probabilidad",(I48-(+I48*T49)),IF(Q49="Impacto",Z48,""))),"")</f>
        <v/>
      </c>
      <c r="Y49" s="131" t="str">
        <f t="shared" si="2"/>
        <v/>
      </c>
      <c r="Z49" s="132" t="str">
        <f t="shared" ref="Z49:Z53" si="50">+X49</f>
        <v/>
      </c>
      <c r="AA49" s="131" t="str">
        <f t="shared" si="4"/>
        <v/>
      </c>
      <c r="AB49" s="140" t="str">
        <f>IFERROR(IF(AND(Q48="Impacto",Q49="Impacto"),(AB48-(+AB48*T49)),IF(Q49="Impacto",(M48-(+M48*T49)),IF(Q49="Probabilidad",AB48,""))),"")</f>
        <v/>
      </c>
      <c r="AC49" s="133" t="str">
        <f t="shared" ref="AC49:AC50" si="51">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401"/>
      <c r="AI49" s="402"/>
      <c r="AJ49" s="403"/>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5">
      <c r="A50" s="209"/>
      <c r="B50" s="212"/>
      <c r="C50" s="212"/>
      <c r="D50" s="212"/>
      <c r="E50" s="215"/>
      <c r="F50" s="212"/>
      <c r="G50" s="218"/>
      <c r="H50" s="221"/>
      <c r="I50" s="203"/>
      <c r="J50" s="224"/>
      <c r="K50" s="203">
        <f ca="1">IF(NOT(ISERROR(MATCH(J50,_xlfn.ANCHORARRAY(E61),0))),I63&amp;"Por favor no seleccionar los criterios de impacto",J50)</f>
        <v>0</v>
      </c>
      <c r="L50" s="221"/>
      <c r="M50" s="203"/>
      <c r="N50" s="206"/>
      <c r="O50" s="125">
        <v>3</v>
      </c>
      <c r="P50" s="138"/>
      <c r="Q50" s="127" t="str">
        <f>IF(OR(R50="Preventivo",R50="Detectivo"),"Probabilidad",IF(R50="Correctivo","Impacto",""))</f>
        <v/>
      </c>
      <c r="R50" s="128"/>
      <c r="S50" s="128"/>
      <c r="T50" s="129" t="str">
        <f t="shared" si="49"/>
        <v/>
      </c>
      <c r="U50" s="128"/>
      <c r="V50" s="128"/>
      <c r="W50" s="128"/>
      <c r="X50" s="130" t="str">
        <f>IFERROR(IF(AND(Q49="Probabilidad",Q50="Probabilidad"),(Z49-(+Z49*T50)),IF(AND(Q49="Impacto",Q50="Probabilidad"),(Z48-(+Z48*T50)),IF(Q50="Impacto",Z49,""))),"")</f>
        <v/>
      </c>
      <c r="Y50" s="131" t="str">
        <f t="shared" si="2"/>
        <v/>
      </c>
      <c r="Z50" s="132" t="str">
        <f t="shared" si="50"/>
        <v/>
      </c>
      <c r="AA50" s="131" t="str">
        <f t="shared" si="4"/>
        <v/>
      </c>
      <c r="AB50" s="140" t="str">
        <f>IFERROR(IF(AND(Q49="Impacto",Q50="Impacto"),(AB49-(+AB49*T50)),IF(AND(Q49="Probabilidad",Q50="Impacto"),(AB48-(+AB48*T50)),IF(Q50="Probabilidad",AB49,""))),"")</f>
        <v/>
      </c>
      <c r="AC50" s="133" t="str">
        <f t="shared" si="51"/>
        <v/>
      </c>
      <c r="AD50" s="134"/>
      <c r="AE50" s="135"/>
      <c r="AF50" s="136"/>
      <c r="AG50" s="137"/>
      <c r="AH50" s="401"/>
      <c r="AI50" s="402"/>
      <c r="AJ50" s="403"/>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5">
      <c r="A51" s="209"/>
      <c r="B51" s="212"/>
      <c r="C51" s="212"/>
      <c r="D51" s="212"/>
      <c r="E51" s="215"/>
      <c r="F51" s="212"/>
      <c r="G51" s="218"/>
      <c r="H51" s="221"/>
      <c r="I51" s="203"/>
      <c r="J51" s="224"/>
      <c r="K51" s="203">
        <f ca="1">IF(NOT(ISERROR(MATCH(J51,_xlfn.ANCHORARRAY(E62),0))),I64&amp;"Por favor no seleccionar los criterios de impacto",J51)</f>
        <v>0</v>
      </c>
      <c r="L51" s="221"/>
      <c r="M51" s="203"/>
      <c r="N51" s="206"/>
      <c r="O51" s="125">
        <v>4</v>
      </c>
      <c r="P51" s="126"/>
      <c r="Q51" s="127" t="str">
        <f t="shared" ref="Q51:Q53" si="52">IF(OR(R51="Preventivo",R51="Detectivo"),"Probabilidad",IF(R51="Correctivo","Impacto",""))</f>
        <v/>
      </c>
      <c r="R51" s="128"/>
      <c r="S51" s="128"/>
      <c r="T51" s="129" t="str">
        <f t="shared" si="49"/>
        <v/>
      </c>
      <c r="U51" s="128"/>
      <c r="V51" s="128"/>
      <c r="W51" s="128"/>
      <c r="X51" s="130" t="str">
        <f t="shared" ref="X51:X53" si="53">IFERROR(IF(AND(Q50="Probabilidad",Q51="Probabilidad"),(Z50-(+Z50*T51)),IF(AND(Q50="Impacto",Q51="Probabilidad"),(Z49-(+Z49*T51)),IF(Q51="Impacto",Z50,""))),"")</f>
        <v/>
      </c>
      <c r="Y51" s="131" t="str">
        <f t="shared" si="2"/>
        <v/>
      </c>
      <c r="Z51" s="132" t="str">
        <f t="shared" si="50"/>
        <v/>
      </c>
      <c r="AA51" s="131" t="str">
        <f t="shared" si="4"/>
        <v/>
      </c>
      <c r="AB51" s="140" t="str">
        <f t="shared" ref="AB51:AB53" si="54">IFERROR(IF(AND(Q50="Impacto",Q51="Impacto"),(AB50-(+AB50*T51)),IF(AND(Q50="Probabilidad",Q51="Impacto"),(AB49-(+AB49*T51)),IF(Q51="Probabilidad",AB50,""))),"")</f>
        <v/>
      </c>
      <c r="AC51" s="13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34"/>
      <c r="AE51" s="135"/>
      <c r="AF51" s="136"/>
      <c r="AG51" s="137"/>
      <c r="AH51" s="401"/>
      <c r="AI51" s="402"/>
      <c r="AJ51" s="403"/>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5">
      <c r="A52" s="209"/>
      <c r="B52" s="212"/>
      <c r="C52" s="212"/>
      <c r="D52" s="212"/>
      <c r="E52" s="215"/>
      <c r="F52" s="212"/>
      <c r="G52" s="218"/>
      <c r="H52" s="221"/>
      <c r="I52" s="203"/>
      <c r="J52" s="224"/>
      <c r="K52" s="203">
        <f ca="1">IF(NOT(ISERROR(MATCH(J52,_xlfn.ANCHORARRAY(E63),0))),I65&amp;"Por favor no seleccionar los criterios de impacto",J52)</f>
        <v>0</v>
      </c>
      <c r="L52" s="221"/>
      <c r="M52" s="203"/>
      <c r="N52" s="206"/>
      <c r="O52" s="125">
        <v>5</v>
      </c>
      <c r="P52" s="126"/>
      <c r="Q52" s="127" t="str">
        <f t="shared" si="52"/>
        <v/>
      </c>
      <c r="R52" s="128"/>
      <c r="S52" s="128"/>
      <c r="T52" s="129" t="str">
        <f t="shared" si="49"/>
        <v/>
      </c>
      <c r="U52" s="128"/>
      <c r="V52" s="128"/>
      <c r="W52" s="128"/>
      <c r="X52" s="130" t="str">
        <f t="shared" si="53"/>
        <v/>
      </c>
      <c r="Y52" s="131" t="str">
        <f t="shared" si="2"/>
        <v/>
      </c>
      <c r="Z52" s="132" t="str">
        <f t="shared" si="50"/>
        <v/>
      </c>
      <c r="AA52" s="131" t="str">
        <f t="shared" si="4"/>
        <v/>
      </c>
      <c r="AB52" s="140" t="str">
        <f t="shared" si="54"/>
        <v/>
      </c>
      <c r="AC52" s="133" t="str">
        <f t="shared" ref="AC52:AC53" si="55">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401"/>
      <c r="AI52" s="402"/>
      <c r="AJ52" s="403"/>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5">
      <c r="A53" s="210"/>
      <c r="B53" s="213"/>
      <c r="C53" s="213"/>
      <c r="D53" s="213"/>
      <c r="E53" s="216"/>
      <c r="F53" s="213"/>
      <c r="G53" s="219"/>
      <c r="H53" s="222"/>
      <c r="I53" s="204"/>
      <c r="J53" s="225"/>
      <c r="K53" s="204">
        <f ca="1">IF(NOT(ISERROR(MATCH(J53,_xlfn.ANCHORARRAY(E64),0))),I66&amp;"Por favor no seleccionar los criterios de impacto",J53)</f>
        <v>0</v>
      </c>
      <c r="L53" s="222"/>
      <c r="M53" s="204"/>
      <c r="N53" s="207"/>
      <c r="O53" s="125">
        <v>6</v>
      </c>
      <c r="P53" s="126"/>
      <c r="Q53" s="127" t="str">
        <f t="shared" si="52"/>
        <v/>
      </c>
      <c r="R53" s="128"/>
      <c r="S53" s="128"/>
      <c r="T53" s="129" t="str">
        <f t="shared" si="49"/>
        <v/>
      </c>
      <c r="U53" s="128"/>
      <c r="V53" s="128"/>
      <c r="W53" s="128"/>
      <c r="X53" s="130" t="str">
        <f t="shared" si="53"/>
        <v/>
      </c>
      <c r="Y53" s="131" t="str">
        <f t="shared" si="2"/>
        <v/>
      </c>
      <c r="Z53" s="132" t="str">
        <f t="shared" si="50"/>
        <v/>
      </c>
      <c r="AA53" s="131" t="str">
        <f t="shared" si="4"/>
        <v/>
      </c>
      <c r="AB53" s="140" t="str">
        <f t="shared" si="54"/>
        <v/>
      </c>
      <c r="AC53" s="133" t="str">
        <f t="shared" si="55"/>
        <v/>
      </c>
      <c r="AD53" s="134"/>
      <c r="AE53" s="135"/>
      <c r="AF53" s="136"/>
      <c r="AG53" s="137"/>
      <c r="AH53" s="401"/>
      <c r="AI53" s="402"/>
      <c r="AJ53" s="403"/>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5">
      <c r="A54" s="208">
        <v>10</v>
      </c>
      <c r="B54" s="211"/>
      <c r="C54" s="211"/>
      <c r="D54" s="211"/>
      <c r="E54" s="214"/>
      <c r="F54" s="211"/>
      <c r="G54" s="217"/>
      <c r="H54" s="220" t="str">
        <f>IF(G54&lt;=0,"",IF(G54&lt;=2,"Muy Baja",IF(G54&lt;=24,"Baja",IF(G54&lt;=500,"Media",IF(G54&lt;=5000,"Alta","Muy Alta")))))</f>
        <v/>
      </c>
      <c r="I54" s="202" t="str">
        <f>IF(H54="","",IF(H54="Muy Baja",0.2,IF(H54="Baja",0.4,IF(H54="Media",0.6,IF(H54="Alta",0.8,IF(H54="Muy Alta",1,))))))</f>
        <v/>
      </c>
      <c r="J54" s="223"/>
      <c r="K54" s="202">
        <f ca="1">IF(NOT(ISERROR(MATCH(J54,'Tabla Impacto'!$B$221:$B$223,0))),'Tabla Impacto'!$F$223&amp;"Por favor no seleccionar los criterios de impacto(Afectación Económica o presupuestal y Pérdida Reputacional)",J54)</f>
        <v>0</v>
      </c>
      <c r="L54" s="220" t="str">
        <f ca="1">IF(OR(K54='Tabla Impacto'!$C$11,K54='Tabla Impacto'!$D$11),"Leve",IF(OR(K54='Tabla Impacto'!$C$12,K54='Tabla Impacto'!$D$12),"Menor",IF(OR(K54='Tabla Impacto'!$C$13,K54='Tabla Impacto'!$D$13),"Moderado",IF(OR(K54='Tabla Impacto'!$C$14,K54='Tabla Impacto'!$D$14),"Mayor",IF(OR(K54='Tabla Impacto'!$C$15,K54='Tabla Impacto'!$D$15),"Catastrófico","")))))</f>
        <v/>
      </c>
      <c r="M54" s="202" t="str">
        <f ca="1">IF(L54="","",IF(L54="Leve",0.2,IF(L54="Menor",0.4,IF(L54="Moderado",0.6,IF(L54="Mayor",0.8,IF(L54="Catastrófico",1,))))))</f>
        <v/>
      </c>
      <c r="N54" s="205"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25">
        <v>1</v>
      </c>
      <c r="P54" s="126"/>
      <c r="Q54" s="127" t="str">
        <f>IF(OR(R54="Preventivo",R54="Detectivo"),"Probabilidad",IF(R54="Correctivo","Impacto",""))</f>
        <v/>
      </c>
      <c r="R54" s="128"/>
      <c r="S54" s="128"/>
      <c r="T54" s="129" t="str">
        <f>IF(AND(R54="Preventivo",S54="Automático"),"50%",IF(AND(R54="Preventivo",S54="Manual"),"40%",IF(AND(R54="Detectivo",S54="Automático"),"40%",IF(AND(R54="Detectivo",S54="Manual"),"30%",IF(AND(R54="Correctivo",S54="Automático"),"35%",IF(AND(R54="Correctivo",S54="Manual"),"25%",""))))))</f>
        <v/>
      </c>
      <c r="U54" s="128"/>
      <c r="V54" s="128"/>
      <c r="W54" s="128"/>
      <c r="X54" s="130" t="str">
        <f>IFERROR(IF(Q54="Probabilidad",(I54-(+I54*T54)),IF(Q54="Impacto",I54,"")),"")</f>
        <v/>
      </c>
      <c r="Y54" s="131" t="str">
        <f>IFERROR(IF(X54="","",IF(X54&lt;=0.2,"Muy Baja",IF(X54&lt;=0.4,"Baja",IF(X54&lt;=0.6,"Media",IF(X54&lt;=0.8,"Alta","Muy Alta"))))),"")</f>
        <v/>
      </c>
      <c r="Z54" s="132" t="str">
        <f>+X54</f>
        <v/>
      </c>
      <c r="AA54" s="131" t="str">
        <f>IFERROR(IF(AB54="","",IF(AB54&lt;=0.2,"Leve",IF(AB54&lt;=0.4,"Menor",IF(AB54&lt;=0.6,"Moderado",IF(AB54&lt;=0.8,"Mayor","Catastrófico"))))),"")</f>
        <v/>
      </c>
      <c r="AB54" s="140" t="str">
        <f>IFERROR(IF(Q54="Impacto",(M54-(+M54*T54)),IF(Q54="Probabilidad",M54,"")),"")</f>
        <v/>
      </c>
      <c r="AC54" s="13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34"/>
      <c r="AE54" s="135"/>
      <c r="AF54" s="136"/>
      <c r="AG54" s="137"/>
      <c r="AH54" s="401"/>
      <c r="AI54" s="402"/>
      <c r="AJ54" s="403"/>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5">
      <c r="A55" s="209"/>
      <c r="B55" s="212"/>
      <c r="C55" s="212"/>
      <c r="D55" s="212"/>
      <c r="E55" s="215"/>
      <c r="F55" s="212"/>
      <c r="G55" s="218"/>
      <c r="H55" s="221"/>
      <c r="I55" s="203"/>
      <c r="J55" s="224"/>
      <c r="K55" s="203">
        <f ca="1">IF(NOT(ISERROR(MATCH(J55,_xlfn.ANCHORARRAY(E66),0))),I68&amp;"Por favor no seleccionar los criterios de impacto",J55)</f>
        <v>0</v>
      </c>
      <c r="L55" s="221"/>
      <c r="M55" s="203"/>
      <c r="N55" s="206"/>
      <c r="O55" s="125">
        <v>2</v>
      </c>
      <c r="P55" s="126"/>
      <c r="Q55" s="127" t="str">
        <f>IF(OR(R55="Preventivo",R55="Detectivo"),"Probabilidad",IF(R55="Correctivo","Impacto",""))</f>
        <v/>
      </c>
      <c r="R55" s="128"/>
      <c r="S55" s="128"/>
      <c r="T55" s="129" t="str">
        <f t="shared" ref="T55:T59" si="56">IF(AND(R55="Preventivo",S55="Automático"),"50%",IF(AND(R55="Preventivo",S55="Manual"),"40%",IF(AND(R55="Detectivo",S55="Automático"),"40%",IF(AND(R55="Detectivo",S55="Manual"),"30%",IF(AND(R55="Correctivo",S55="Automático"),"35%",IF(AND(R55="Correctivo",S55="Manual"),"25%",""))))))</f>
        <v/>
      </c>
      <c r="U55" s="128"/>
      <c r="V55" s="128"/>
      <c r="W55" s="128"/>
      <c r="X55" s="130" t="str">
        <f>IFERROR(IF(AND(Q54="Probabilidad",Q55="Probabilidad"),(Z54-(+Z54*T55)),IF(Q55="Probabilidad",(I54-(+I54*T55)),IF(Q55="Impacto",Z54,""))),"")</f>
        <v/>
      </c>
      <c r="Y55" s="131" t="str">
        <f t="shared" si="2"/>
        <v/>
      </c>
      <c r="Z55" s="132" t="str">
        <f t="shared" ref="Z55:Z59" si="57">+X55</f>
        <v/>
      </c>
      <c r="AA55" s="131" t="str">
        <f t="shared" si="4"/>
        <v/>
      </c>
      <c r="AB55" s="140" t="str">
        <f>IFERROR(IF(AND(Q54="Impacto",Q55="Impacto"),(AB54-(+AB54*T55)),IF(Q55="Impacto",(M54-(+M54*T55)),IF(Q55="Probabilidad",AB54,""))),"")</f>
        <v/>
      </c>
      <c r="AC55" s="133" t="str">
        <f t="shared" ref="AC55:AC56" si="58">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401"/>
      <c r="AI55" s="402"/>
      <c r="AJ55" s="403"/>
    </row>
    <row r="56" spans="1:68" ht="35.25" customHeight="1" x14ac:dyDescent="0.35">
      <c r="A56" s="209"/>
      <c r="B56" s="212"/>
      <c r="C56" s="212"/>
      <c r="D56" s="212"/>
      <c r="E56" s="215"/>
      <c r="F56" s="212"/>
      <c r="G56" s="218"/>
      <c r="H56" s="221"/>
      <c r="I56" s="203"/>
      <c r="J56" s="224"/>
      <c r="K56" s="203">
        <f ca="1">IF(NOT(ISERROR(MATCH(J56,_xlfn.ANCHORARRAY(E67),0))),I69&amp;"Por favor no seleccionar los criterios de impacto",J56)</f>
        <v>0</v>
      </c>
      <c r="L56" s="221"/>
      <c r="M56" s="203"/>
      <c r="N56" s="206"/>
      <c r="O56" s="125">
        <v>3</v>
      </c>
      <c r="P56" s="138"/>
      <c r="Q56" s="127" t="str">
        <f>IF(OR(R56="Preventivo",R56="Detectivo"),"Probabilidad",IF(R56="Correctivo","Impacto",""))</f>
        <v/>
      </c>
      <c r="R56" s="128"/>
      <c r="S56" s="128"/>
      <c r="T56" s="129" t="str">
        <f t="shared" si="56"/>
        <v/>
      </c>
      <c r="U56" s="128"/>
      <c r="V56" s="128"/>
      <c r="W56" s="128"/>
      <c r="X56" s="130" t="str">
        <f>IFERROR(IF(AND(Q55="Probabilidad",Q56="Probabilidad"),(Z55-(+Z55*T56)),IF(AND(Q55="Impacto",Q56="Probabilidad"),(Z54-(+Z54*T56)),IF(Q56="Impacto",Z55,""))),"")</f>
        <v/>
      </c>
      <c r="Y56" s="131" t="str">
        <f t="shared" si="2"/>
        <v/>
      </c>
      <c r="Z56" s="132" t="str">
        <f t="shared" si="57"/>
        <v/>
      </c>
      <c r="AA56" s="131" t="str">
        <f t="shared" si="4"/>
        <v/>
      </c>
      <c r="AB56" s="140" t="str">
        <f>IFERROR(IF(AND(Q55="Impacto",Q56="Impacto"),(AB55-(+AB55*T56)),IF(AND(Q55="Probabilidad",Q56="Impacto"),(AB54-(+AB54*T56)),IF(Q56="Probabilidad",AB55,""))),"")</f>
        <v/>
      </c>
      <c r="AC56" s="133" t="str">
        <f t="shared" si="58"/>
        <v/>
      </c>
      <c r="AD56" s="134"/>
      <c r="AE56" s="135"/>
      <c r="AF56" s="136"/>
      <c r="AG56" s="137"/>
      <c r="AH56" s="401"/>
      <c r="AI56" s="402"/>
      <c r="AJ56" s="403"/>
    </row>
    <row r="57" spans="1:68" ht="35.25" customHeight="1" x14ac:dyDescent="0.35">
      <c r="A57" s="209"/>
      <c r="B57" s="212"/>
      <c r="C57" s="212"/>
      <c r="D57" s="212"/>
      <c r="E57" s="215"/>
      <c r="F57" s="212"/>
      <c r="G57" s="218"/>
      <c r="H57" s="221"/>
      <c r="I57" s="203"/>
      <c r="J57" s="224"/>
      <c r="K57" s="203">
        <f ca="1">IF(NOT(ISERROR(MATCH(J57,_xlfn.ANCHORARRAY(E68),0))),I70&amp;"Por favor no seleccionar los criterios de impacto",J57)</f>
        <v>0</v>
      </c>
      <c r="L57" s="221"/>
      <c r="M57" s="203"/>
      <c r="N57" s="206"/>
      <c r="O57" s="125">
        <v>4</v>
      </c>
      <c r="P57" s="126"/>
      <c r="Q57" s="127" t="str">
        <f t="shared" ref="Q57:Q59" si="59">IF(OR(R57="Preventivo",R57="Detectivo"),"Probabilidad",IF(R57="Correctivo","Impacto",""))</f>
        <v/>
      </c>
      <c r="R57" s="128"/>
      <c r="S57" s="128"/>
      <c r="T57" s="129" t="str">
        <f t="shared" si="56"/>
        <v/>
      </c>
      <c r="U57" s="128"/>
      <c r="V57" s="128"/>
      <c r="W57" s="128"/>
      <c r="X57" s="130" t="str">
        <f t="shared" ref="X57:X59" si="60">IFERROR(IF(AND(Q56="Probabilidad",Q57="Probabilidad"),(Z56-(+Z56*T57)),IF(AND(Q56="Impacto",Q57="Probabilidad"),(Z55-(+Z55*T57)),IF(Q57="Impacto",Z56,""))),"")</f>
        <v/>
      </c>
      <c r="Y57" s="131" t="str">
        <f t="shared" si="2"/>
        <v/>
      </c>
      <c r="Z57" s="132" t="str">
        <f t="shared" si="57"/>
        <v/>
      </c>
      <c r="AA57" s="131" t="str">
        <f t="shared" si="4"/>
        <v/>
      </c>
      <c r="AB57" s="140" t="str">
        <f t="shared" ref="AB57:AB59" si="61">IFERROR(IF(AND(Q56="Impacto",Q57="Impacto"),(AB56-(+AB56*T57)),IF(AND(Q56="Probabilidad",Q57="Impacto"),(AB55-(+AB55*T57)),IF(Q57="Probabilidad",AB56,""))),"")</f>
        <v/>
      </c>
      <c r="AC57" s="13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34"/>
      <c r="AE57" s="135"/>
      <c r="AF57" s="136"/>
      <c r="AG57" s="137"/>
      <c r="AH57" s="401"/>
      <c r="AI57" s="402"/>
      <c r="AJ57" s="403"/>
    </row>
    <row r="58" spans="1:68" ht="35.25" customHeight="1" x14ac:dyDescent="0.35">
      <c r="A58" s="209"/>
      <c r="B58" s="212"/>
      <c r="C58" s="212"/>
      <c r="D58" s="212"/>
      <c r="E58" s="215"/>
      <c r="F58" s="212"/>
      <c r="G58" s="218"/>
      <c r="H58" s="221"/>
      <c r="I58" s="203"/>
      <c r="J58" s="224"/>
      <c r="K58" s="203">
        <f ca="1">IF(NOT(ISERROR(MATCH(J58,_xlfn.ANCHORARRAY(E69),0))),I71&amp;"Por favor no seleccionar los criterios de impacto",J58)</f>
        <v>0</v>
      </c>
      <c r="L58" s="221"/>
      <c r="M58" s="203"/>
      <c r="N58" s="206"/>
      <c r="O58" s="125">
        <v>5</v>
      </c>
      <c r="P58" s="126"/>
      <c r="Q58" s="127" t="str">
        <f t="shared" si="59"/>
        <v/>
      </c>
      <c r="R58" s="128"/>
      <c r="S58" s="128"/>
      <c r="T58" s="129" t="str">
        <f t="shared" si="56"/>
        <v/>
      </c>
      <c r="U58" s="128"/>
      <c r="V58" s="128"/>
      <c r="W58" s="128"/>
      <c r="X58" s="130" t="str">
        <f t="shared" si="60"/>
        <v/>
      </c>
      <c r="Y58" s="131" t="str">
        <f t="shared" si="2"/>
        <v/>
      </c>
      <c r="Z58" s="132" t="str">
        <f t="shared" si="57"/>
        <v/>
      </c>
      <c r="AA58" s="131" t="str">
        <f t="shared" si="4"/>
        <v/>
      </c>
      <c r="AB58" s="140" t="str">
        <f t="shared" si="61"/>
        <v/>
      </c>
      <c r="AC58" s="133" t="str">
        <f t="shared" ref="AC58:AC59" si="62">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401"/>
      <c r="AI58" s="402"/>
      <c r="AJ58" s="403"/>
    </row>
    <row r="59" spans="1:68" ht="35.25" customHeight="1" x14ac:dyDescent="0.35">
      <c r="A59" s="210"/>
      <c r="B59" s="213"/>
      <c r="C59" s="213"/>
      <c r="D59" s="213"/>
      <c r="E59" s="216"/>
      <c r="F59" s="213"/>
      <c r="G59" s="219"/>
      <c r="H59" s="222"/>
      <c r="I59" s="204"/>
      <c r="J59" s="225"/>
      <c r="K59" s="204">
        <f ca="1">IF(NOT(ISERROR(MATCH(J59,_xlfn.ANCHORARRAY(E70),0))),I72&amp;"Por favor no seleccionar los criterios de impacto",J59)</f>
        <v>0</v>
      </c>
      <c r="L59" s="222"/>
      <c r="M59" s="204"/>
      <c r="N59" s="207"/>
      <c r="O59" s="125">
        <v>6</v>
      </c>
      <c r="P59" s="126"/>
      <c r="Q59" s="127" t="str">
        <f t="shared" si="59"/>
        <v/>
      </c>
      <c r="R59" s="128"/>
      <c r="S59" s="128"/>
      <c r="T59" s="129" t="str">
        <f t="shared" si="56"/>
        <v/>
      </c>
      <c r="U59" s="128"/>
      <c r="V59" s="128"/>
      <c r="W59" s="128"/>
      <c r="X59" s="130" t="str">
        <f t="shared" si="60"/>
        <v/>
      </c>
      <c r="Y59" s="131" t="str">
        <f t="shared" si="2"/>
        <v/>
      </c>
      <c r="Z59" s="132" t="str">
        <f t="shared" si="57"/>
        <v/>
      </c>
      <c r="AA59" s="131" t="str">
        <f t="shared" si="4"/>
        <v/>
      </c>
      <c r="AB59" s="140" t="str">
        <f t="shared" si="61"/>
        <v/>
      </c>
      <c r="AC59" s="133" t="str">
        <f t="shared" si="62"/>
        <v/>
      </c>
      <c r="AD59" s="134"/>
      <c r="AE59" s="135"/>
      <c r="AF59" s="136"/>
      <c r="AG59" s="137"/>
      <c r="AH59" s="401"/>
      <c r="AI59" s="402"/>
      <c r="AJ59" s="403"/>
    </row>
    <row r="60" spans="1:68" ht="49.5" customHeight="1" x14ac:dyDescent="0.35">
      <c r="A60" s="6"/>
      <c r="B60" s="199" t="s">
        <v>131</v>
      </c>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1"/>
    </row>
    <row r="62" spans="1:68" x14ac:dyDescent="0.35">
      <c r="A62" s="1"/>
      <c r="B62" s="24" t="s">
        <v>143</v>
      </c>
      <c r="C62" s="1"/>
      <c r="D62" s="1"/>
      <c r="F62" s="1"/>
    </row>
  </sheetData>
  <dataConsolidate/>
  <mergeCells count="157">
    <mergeCell ref="B8:B9"/>
    <mergeCell ref="N8:N9"/>
    <mergeCell ref="J8:J9"/>
    <mergeCell ref="K8:K9"/>
    <mergeCell ref="Q8:Q9"/>
    <mergeCell ref="R8:W8"/>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C4:N4"/>
    <mergeCell ref="O4:Q4"/>
    <mergeCell ref="AA8:AA9"/>
    <mergeCell ref="Y8:Y9"/>
    <mergeCell ref="Z8:Z9"/>
    <mergeCell ref="G8:G9"/>
    <mergeCell ref="H8:H9"/>
    <mergeCell ref="I8:I9"/>
    <mergeCell ref="F12:F17"/>
    <mergeCell ref="G12:G17"/>
    <mergeCell ref="H12:H17"/>
    <mergeCell ref="I12:I17"/>
    <mergeCell ref="AE8:AE9"/>
    <mergeCell ref="AJ8:AJ9"/>
    <mergeCell ref="AI8:AI9"/>
    <mergeCell ref="AH8:AH9"/>
    <mergeCell ref="AG8:AG9"/>
    <mergeCell ref="AF8:AF9"/>
    <mergeCell ref="L8:L9"/>
    <mergeCell ref="M8:M9"/>
    <mergeCell ref="J12:J17"/>
    <mergeCell ref="K12:K17"/>
    <mergeCell ref="L12:L17"/>
    <mergeCell ref="M12:M17"/>
    <mergeCell ref="N12:N17"/>
    <mergeCell ref="A18:A23"/>
    <mergeCell ref="B18:B23"/>
    <mergeCell ref="C18:C23"/>
    <mergeCell ref="D18:D23"/>
    <mergeCell ref="E18:E23"/>
    <mergeCell ref="F18:F23"/>
    <mergeCell ref="G18:G23"/>
    <mergeCell ref="H18:H23"/>
    <mergeCell ref="I18:I23"/>
    <mergeCell ref="J18:J23"/>
    <mergeCell ref="K18:K23"/>
    <mergeCell ref="L18:L23"/>
    <mergeCell ref="M18:M23"/>
    <mergeCell ref="N18:N23"/>
    <mergeCell ref="A12:A17"/>
    <mergeCell ref="B12:B17"/>
    <mergeCell ref="C12:C17"/>
    <mergeCell ref="D12:D17"/>
    <mergeCell ref="E12:E17"/>
    <mergeCell ref="M24:M29"/>
    <mergeCell ref="N24:N29"/>
    <mergeCell ref="M30:M35"/>
    <mergeCell ref="N30:N35"/>
    <mergeCell ref="J36:J41"/>
    <mergeCell ref="K36:K41"/>
    <mergeCell ref="L36:L41"/>
    <mergeCell ref="A24:A29"/>
    <mergeCell ref="B24:B29"/>
    <mergeCell ref="C24:C29"/>
    <mergeCell ref="A30:A35"/>
    <mergeCell ref="B30:B35"/>
    <mergeCell ref="C30:C35"/>
    <mergeCell ref="D30:D35"/>
    <mergeCell ref="E30:E35"/>
    <mergeCell ref="F30:F35"/>
    <mergeCell ref="D24:D29"/>
    <mergeCell ref="E24:E29"/>
    <mergeCell ref="J30:J35"/>
    <mergeCell ref="K30:K35"/>
    <mergeCell ref="L30:L35"/>
    <mergeCell ref="F24:F29"/>
    <mergeCell ref="G24:G29"/>
    <mergeCell ref="H24:H29"/>
    <mergeCell ref="I24:I29"/>
    <mergeCell ref="J24:J29"/>
    <mergeCell ref="G30:G35"/>
    <mergeCell ref="H30:H35"/>
    <mergeCell ref="I30:I35"/>
    <mergeCell ref="K24:K29"/>
    <mergeCell ref="L24:L29"/>
    <mergeCell ref="A42:A47"/>
    <mergeCell ref="B42:B47"/>
    <mergeCell ref="C42:C47"/>
    <mergeCell ref="D42:D47"/>
    <mergeCell ref="E42:E47"/>
    <mergeCell ref="A36:A41"/>
    <mergeCell ref="B36:B41"/>
    <mergeCell ref="C36:C41"/>
    <mergeCell ref="D36:D41"/>
    <mergeCell ref="E36:E41"/>
    <mergeCell ref="M36:M41"/>
    <mergeCell ref="N36:N41"/>
    <mergeCell ref="F42:F47"/>
    <mergeCell ref="G42:G47"/>
    <mergeCell ref="H42:H47"/>
    <mergeCell ref="I42:I47"/>
    <mergeCell ref="J42:J47"/>
    <mergeCell ref="F36:F41"/>
    <mergeCell ref="G36:G41"/>
    <mergeCell ref="H36:H41"/>
    <mergeCell ref="I36:I41"/>
    <mergeCell ref="K42:K47"/>
    <mergeCell ref="L42:L47"/>
    <mergeCell ref="M42:M47"/>
    <mergeCell ref="N42:N47"/>
    <mergeCell ref="K48:K53"/>
    <mergeCell ref="L48:L53"/>
    <mergeCell ref="A48:A53"/>
    <mergeCell ref="B48:B53"/>
    <mergeCell ref="C48:C53"/>
    <mergeCell ref="D48:D53"/>
    <mergeCell ref="E48:E53"/>
    <mergeCell ref="F48:F53"/>
    <mergeCell ref="G48:G53"/>
    <mergeCell ref="H48:H53"/>
    <mergeCell ref="I48:I53"/>
    <mergeCell ref="A1:AJ2"/>
    <mergeCell ref="A7:G7"/>
    <mergeCell ref="H7:N7"/>
    <mergeCell ref="O7:W7"/>
    <mergeCell ref="X7:AD7"/>
    <mergeCell ref="AE7:AJ7"/>
    <mergeCell ref="B60:AJ60"/>
    <mergeCell ref="M48:M53"/>
    <mergeCell ref="N48:N53"/>
    <mergeCell ref="A54:A59"/>
    <mergeCell ref="B54:B59"/>
    <mergeCell ref="C54:C59"/>
    <mergeCell ref="D54:D59"/>
    <mergeCell ref="E54:E59"/>
    <mergeCell ref="F54:F59"/>
    <mergeCell ref="G54:G59"/>
    <mergeCell ref="H54:H59"/>
    <mergeCell ref="I54:I59"/>
    <mergeCell ref="J54:J59"/>
    <mergeCell ref="K54:K59"/>
    <mergeCell ref="L54:L59"/>
    <mergeCell ref="M54:M59"/>
    <mergeCell ref="N54:N59"/>
    <mergeCell ref="J48:J53"/>
  </mergeCells>
  <conditionalFormatting sqref="H11">
    <cfRule type="cellIs" dxfId="239" priority="324" operator="equal">
      <formula>"Muy Alta"</formula>
    </cfRule>
    <cfRule type="cellIs" dxfId="238" priority="325" operator="equal">
      <formula>"Alta"</formula>
    </cfRule>
    <cfRule type="cellIs" dxfId="237" priority="326" operator="equal">
      <formula>"Media"</formula>
    </cfRule>
    <cfRule type="cellIs" dxfId="236" priority="327" operator="equal">
      <formula>"Baja"</formula>
    </cfRule>
    <cfRule type="cellIs" dxfId="235" priority="328" operator="equal">
      <formula>"Muy Baja"</formula>
    </cfRule>
  </conditionalFormatting>
  <conditionalFormatting sqref="L10:L12 L18 L24 L30 L36 L42 L48 L54">
    <cfRule type="cellIs" dxfId="234" priority="319" operator="equal">
      <formula>"Catastrófico"</formula>
    </cfRule>
    <cfRule type="cellIs" dxfId="233" priority="320" operator="equal">
      <formula>"Mayor"</formula>
    </cfRule>
    <cfRule type="cellIs" dxfId="232" priority="321" operator="equal">
      <formula>"Moderado"</formula>
    </cfRule>
    <cfRule type="cellIs" dxfId="231" priority="322" operator="equal">
      <formula>"Menor"</formula>
    </cfRule>
    <cfRule type="cellIs" dxfId="230" priority="323" operator="equal">
      <formula>"Leve"</formula>
    </cfRule>
  </conditionalFormatting>
  <conditionalFormatting sqref="N10">
    <cfRule type="cellIs" dxfId="229" priority="315" operator="equal">
      <formula>"Extremo"</formula>
    </cfRule>
    <cfRule type="cellIs" dxfId="228" priority="316" operator="equal">
      <formula>"Alto"</formula>
    </cfRule>
    <cfRule type="cellIs" dxfId="227" priority="317" operator="equal">
      <formula>"Moderado"</formula>
    </cfRule>
    <cfRule type="cellIs" dxfId="226" priority="318" operator="equal">
      <formula>"Bajo"</formula>
    </cfRule>
  </conditionalFormatting>
  <conditionalFormatting sqref="Y10">
    <cfRule type="cellIs" dxfId="225" priority="310" operator="equal">
      <formula>"Muy Alta"</formula>
    </cfRule>
    <cfRule type="cellIs" dxfId="224" priority="311" operator="equal">
      <formula>"Alta"</formula>
    </cfRule>
    <cfRule type="cellIs" dxfId="223" priority="312" operator="equal">
      <formula>"Media"</formula>
    </cfRule>
    <cfRule type="cellIs" dxfId="222" priority="313" operator="equal">
      <formula>"Baja"</formula>
    </cfRule>
    <cfRule type="cellIs" dxfId="221" priority="314" operator="equal">
      <formula>"Muy Baja"</formula>
    </cfRule>
  </conditionalFormatting>
  <conditionalFormatting sqref="AA10">
    <cfRule type="cellIs" dxfId="220" priority="305" operator="equal">
      <formula>"Catastrófico"</formula>
    </cfRule>
    <cfRule type="cellIs" dxfId="219" priority="306" operator="equal">
      <formula>"Mayor"</formula>
    </cfRule>
    <cfRule type="cellIs" dxfId="218" priority="307" operator="equal">
      <formula>"Moderado"</formula>
    </cfRule>
    <cfRule type="cellIs" dxfId="217" priority="308" operator="equal">
      <formula>"Menor"</formula>
    </cfRule>
    <cfRule type="cellIs" dxfId="216" priority="309" operator="equal">
      <formula>"Leve"</formula>
    </cfRule>
  </conditionalFormatting>
  <conditionalFormatting sqref="AC10">
    <cfRule type="cellIs" dxfId="215" priority="301" operator="equal">
      <formula>"Extremo"</formula>
    </cfRule>
    <cfRule type="cellIs" dxfId="214" priority="302" operator="equal">
      <formula>"Alto"</formula>
    </cfRule>
    <cfRule type="cellIs" dxfId="213" priority="303" operator="equal">
      <formula>"Moderado"</formula>
    </cfRule>
    <cfRule type="cellIs" dxfId="212" priority="304" operator="equal">
      <formula>"Bajo"</formula>
    </cfRule>
  </conditionalFormatting>
  <conditionalFormatting sqref="H48">
    <cfRule type="cellIs" dxfId="211" priority="58" operator="equal">
      <formula>"Muy Alta"</formula>
    </cfRule>
    <cfRule type="cellIs" dxfId="210" priority="59" operator="equal">
      <formula>"Alta"</formula>
    </cfRule>
    <cfRule type="cellIs" dxfId="209" priority="60" operator="equal">
      <formula>"Media"</formula>
    </cfRule>
    <cfRule type="cellIs" dxfId="208" priority="61" operator="equal">
      <formula>"Baja"</formula>
    </cfRule>
    <cfRule type="cellIs" dxfId="207" priority="62" operator="equal">
      <formula>"Muy Baja"</formula>
    </cfRule>
  </conditionalFormatting>
  <conditionalFormatting sqref="N11">
    <cfRule type="cellIs" dxfId="206" priority="245" operator="equal">
      <formula>"Extremo"</formula>
    </cfRule>
    <cfRule type="cellIs" dxfId="205" priority="246" operator="equal">
      <formula>"Alto"</formula>
    </cfRule>
    <cfRule type="cellIs" dxfId="204" priority="247" operator="equal">
      <formula>"Moderado"</formula>
    </cfRule>
    <cfRule type="cellIs" dxfId="203" priority="248" operator="equal">
      <formula>"Bajo"</formula>
    </cfRule>
  </conditionalFormatting>
  <conditionalFormatting sqref="Y11">
    <cfRule type="cellIs" dxfId="202" priority="240" operator="equal">
      <formula>"Muy Alta"</formula>
    </cfRule>
    <cfRule type="cellIs" dxfId="201" priority="241" operator="equal">
      <formula>"Alta"</formula>
    </cfRule>
    <cfRule type="cellIs" dxfId="200" priority="242" operator="equal">
      <formula>"Media"</formula>
    </cfRule>
    <cfRule type="cellIs" dxfId="199" priority="243" operator="equal">
      <formula>"Baja"</formula>
    </cfRule>
    <cfRule type="cellIs" dxfId="198" priority="244" operator="equal">
      <formula>"Muy Baja"</formula>
    </cfRule>
  </conditionalFormatting>
  <conditionalFormatting sqref="AA11">
    <cfRule type="cellIs" dxfId="197" priority="235" operator="equal">
      <formula>"Catastrófico"</formula>
    </cfRule>
    <cfRule type="cellIs" dxfId="196" priority="236" operator="equal">
      <formula>"Mayor"</formula>
    </cfRule>
    <cfRule type="cellIs" dxfId="195" priority="237" operator="equal">
      <formula>"Moderado"</formula>
    </cfRule>
    <cfRule type="cellIs" dxfId="194" priority="238" operator="equal">
      <formula>"Menor"</formula>
    </cfRule>
    <cfRule type="cellIs" dxfId="193" priority="239" operator="equal">
      <formula>"Leve"</formula>
    </cfRule>
  </conditionalFormatting>
  <conditionalFormatting sqref="AC11">
    <cfRule type="cellIs" dxfId="192" priority="231" operator="equal">
      <formula>"Extremo"</formula>
    </cfRule>
    <cfRule type="cellIs" dxfId="191" priority="232" operator="equal">
      <formula>"Alto"</formula>
    </cfRule>
    <cfRule type="cellIs" dxfId="190" priority="233" operator="equal">
      <formula>"Moderado"</formula>
    </cfRule>
    <cfRule type="cellIs" dxfId="189" priority="234" operator="equal">
      <formula>"Bajo"</formula>
    </cfRule>
  </conditionalFormatting>
  <conditionalFormatting sqref="H12">
    <cfRule type="cellIs" dxfId="188" priority="226" operator="equal">
      <formula>"Muy Alta"</formula>
    </cfRule>
    <cfRule type="cellIs" dxfId="187" priority="227" operator="equal">
      <formula>"Alta"</formula>
    </cfRule>
    <cfRule type="cellIs" dxfId="186" priority="228" operator="equal">
      <formula>"Media"</formula>
    </cfRule>
    <cfRule type="cellIs" dxfId="185" priority="229" operator="equal">
      <formula>"Baja"</formula>
    </cfRule>
    <cfRule type="cellIs" dxfId="184" priority="230" operator="equal">
      <formula>"Muy Baja"</formula>
    </cfRule>
  </conditionalFormatting>
  <conditionalFormatting sqref="N12">
    <cfRule type="cellIs" dxfId="183" priority="217" operator="equal">
      <formula>"Extremo"</formula>
    </cfRule>
    <cfRule type="cellIs" dxfId="182" priority="218" operator="equal">
      <formula>"Alto"</formula>
    </cfRule>
    <cfRule type="cellIs" dxfId="181" priority="219" operator="equal">
      <formula>"Moderado"</formula>
    </cfRule>
    <cfRule type="cellIs" dxfId="180" priority="220" operator="equal">
      <formula>"Bajo"</formula>
    </cfRule>
  </conditionalFormatting>
  <conditionalFormatting sqref="Y12:Y17">
    <cfRule type="cellIs" dxfId="179" priority="212" operator="equal">
      <formula>"Muy Alta"</formula>
    </cfRule>
    <cfRule type="cellIs" dxfId="178" priority="213" operator="equal">
      <formula>"Alta"</formula>
    </cfRule>
    <cfRule type="cellIs" dxfId="177" priority="214" operator="equal">
      <formula>"Media"</formula>
    </cfRule>
    <cfRule type="cellIs" dxfId="176" priority="215" operator="equal">
      <formula>"Baja"</formula>
    </cfRule>
    <cfRule type="cellIs" dxfId="175" priority="216" operator="equal">
      <formula>"Muy Baja"</formula>
    </cfRule>
  </conditionalFormatting>
  <conditionalFormatting sqref="AA12:AA17">
    <cfRule type="cellIs" dxfId="174" priority="207" operator="equal">
      <formula>"Catastrófico"</formula>
    </cfRule>
    <cfRule type="cellIs" dxfId="173" priority="208" operator="equal">
      <formula>"Mayor"</formula>
    </cfRule>
    <cfRule type="cellIs" dxfId="172" priority="209" operator="equal">
      <formula>"Moderado"</formula>
    </cfRule>
    <cfRule type="cellIs" dxfId="171" priority="210" operator="equal">
      <formula>"Menor"</formula>
    </cfRule>
    <cfRule type="cellIs" dxfId="170" priority="211" operator="equal">
      <formula>"Leve"</formula>
    </cfRule>
  </conditionalFormatting>
  <conditionalFormatting sqref="AC12:AC17">
    <cfRule type="cellIs" dxfId="169" priority="203" operator="equal">
      <formula>"Extremo"</formula>
    </cfRule>
    <cfRule type="cellIs" dxfId="168" priority="204" operator="equal">
      <formula>"Alto"</formula>
    </cfRule>
    <cfRule type="cellIs" dxfId="167" priority="205" operator="equal">
      <formula>"Moderado"</formula>
    </cfRule>
    <cfRule type="cellIs" dxfId="166" priority="206" operator="equal">
      <formula>"Bajo"</formula>
    </cfRule>
  </conditionalFormatting>
  <conditionalFormatting sqref="H18">
    <cfRule type="cellIs" dxfId="165" priority="198" operator="equal">
      <formula>"Muy Alta"</formula>
    </cfRule>
    <cfRule type="cellIs" dxfId="164" priority="199" operator="equal">
      <formula>"Alta"</formula>
    </cfRule>
    <cfRule type="cellIs" dxfId="163" priority="200" operator="equal">
      <formula>"Media"</formula>
    </cfRule>
    <cfRule type="cellIs" dxfId="162" priority="201" operator="equal">
      <formula>"Baja"</formula>
    </cfRule>
    <cfRule type="cellIs" dxfId="161" priority="202" operator="equal">
      <formula>"Muy Baja"</formula>
    </cfRule>
  </conditionalFormatting>
  <conditionalFormatting sqref="N18">
    <cfRule type="cellIs" dxfId="160" priority="189" operator="equal">
      <formula>"Extremo"</formula>
    </cfRule>
    <cfRule type="cellIs" dxfId="159" priority="190" operator="equal">
      <formula>"Alto"</formula>
    </cfRule>
    <cfRule type="cellIs" dxfId="158" priority="191" operator="equal">
      <formula>"Moderado"</formula>
    </cfRule>
    <cfRule type="cellIs" dxfId="157" priority="192" operator="equal">
      <formula>"Bajo"</formula>
    </cfRule>
  </conditionalFormatting>
  <conditionalFormatting sqref="Y18:Y23">
    <cfRule type="cellIs" dxfId="156" priority="184" operator="equal">
      <formula>"Muy Alta"</formula>
    </cfRule>
    <cfRule type="cellIs" dxfId="155" priority="185" operator="equal">
      <formula>"Alta"</formula>
    </cfRule>
    <cfRule type="cellIs" dxfId="154" priority="186" operator="equal">
      <formula>"Media"</formula>
    </cfRule>
    <cfRule type="cellIs" dxfId="153" priority="187" operator="equal">
      <formula>"Baja"</formula>
    </cfRule>
    <cfRule type="cellIs" dxfId="152" priority="188" operator="equal">
      <formula>"Muy Baja"</formula>
    </cfRule>
  </conditionalFormatting>
  <conditionalFormatting sqref="AA18:AA23">
    <cfRule type="cellIs" dxfId="151" priority="179" operator="equal">
      <formula>"Catastrófico"</formula>
    </cfRule>
    <cfRule type="cellIs" dxfId="150" priority="180" operator="equal">
      <formula>"Mayor"</formula>
    </cfRule>
    <cfRule type="cellIs" dxfId="149" priority="181" operator="equal">
      <formula>"Moderado"</formula>
    </cfRule>
    <cfRule type="cellIs" dxfId="148" priority="182" operator="equal">
      <formula>"Menor"</formula>
    </cfRule>
    <cfRule type="cellIs" dxfId="147" priority="183" operator="equal">
      <formula>"Leve"</formula>
    </cfRule>
  </conditionalFormatting>
  <conditionalFormatting sqref="AC18:AC23">
    <cfRule type="cellIs" dxfId="146" priority="175" operator="equal">
      <formula>"Extremo"</formula>
    </cfRule>
    <cfRule type="cellIs" dxfId="145" priority="176" operator="equal">
      <formula>"Alto"</formula>
    </cfRule>
    <cfRule type="cellIs" dxfId="144" priority="177" operator="equal">
      <formula>"Moderado"</formula>
    </cfRule>
    <cfRule type="cellIs" dxfId="143" priority="178" operator="equal">
      <formula>"Bajo"</formula>
    </cfRule>
  </conditionalFormatting>
  <conditionalFormatting sqref="H24">
    <cfRule type="cellIs" dxfId="142" priority="170" operator="equal">
      <formula>"Muy Alta"</formula>
    </cfRule>
    <cfRule type="cellIs" dxfId="141" priority="171" operator="equal">
      <formula>"Alta"</formula>
    </cfRule>
    <cfRule type="cellIs" dxfId="140" priority="172" operator="equal">
      <formula>"Media"</formula>
    </cfRule>
    <cfRule type="cellIs" dxfId="139" priority="173" operator="equal">
      <formula>"Baja"</formula>
    </cfRule>
    <cfRule type="cellIs" dxfId="138" priority="174" operator="equal">
      <formula>"Muy Baja"</formula>
    </cfRule>
  </conditionalFormatting>
  <conditionalFormatting sqref="N24">
    <cfRule type="cellIs" dxfId="137" priority="161" operator="equal">
      <formula>"Extremo"</formula>
    </cfRule>
    <cfRule type="cellIs" dxfId="136" priority="162" operator="equal">
      <formula>"Alto"</formula>
    </cfRule>
    <cfRule type="cellIs" dxfId="135" priority="163" operator="equal">
      <formula>"Moderado"</formula>
    </cfRule>
    <cfRule type="cellIs" dxfId="134" priority="164" operator="equal">
      <formula>"Bajo"</formula>
    </cfRule>
  </conditionalFormatting>
  <conditionalFormatting sqref="Y24:Y29">
    <cfRule type="cellIs" dxfId="133" priority="156" operator="equal">
      <formula>"Muy Alta"</formula>
    </cfRule>
    <cfRule type="cellIs" dxfId="132" priority="157" operator="equal">
      <formula>"Alta"</formula>
    </cfRule>
    <cfRule type="cellIs" dxfId="131" priority="158" operator="equal">
      <formula>"Media"</formula>
    </cfRule>
    <cfRule type="cellIs" dxfId="130" priority="159" operator="equal">
      <formula>"Baja"</formula>
    </cfRule>
    <cfRule type="cellIs" dxfId="129" priority="160" operator="equal">
      <formula>"Muy Baja"</formula>
    </cfRule>
  </conditionalFormatting>
  <conditionalFormatting sqref="AA24:AA29">
    <cfRule type="cellIs" dxfId="128" priority="151" operator="equal">
      <formula>"Catastrófico"</formula>
    </cfRule>
    <cfRule type="cellIs" dxfId="127" priority="152" operator="equal">
      <formula>"Mayor"</formula>
    </cfRule>
    <cfRule type="cellIs" dxfId="126" priority="153" operator="equal">
      <formula>"Moderado"</formula>
    </cfRule>
    <cfRule type="cellIs" dxfId="125" priority="154" operator="equal">
      <formula>"Menor"</formula>
    </cfRule>
    <cfRule type="cellIs" dxfId="124" priority="155" operator="equal">
      <formula>"Leve"</formula>
    </cfRule>
  </conditionalFormatting>
  <conditionalFormatting sqref="AC24:AC29">
    <cfRule type="cellIs" dxfId="123" priority="147" operator="equal">
      <formula>"Extremo"</formula>
    </cfRule>
    <cfRule type="cellIs" dxfId="122" priority="148" operator="equal">
      <formula>"Alto"</formula>
    </cfRule>
    <cfRule type="cellIs" dxfId="121" priority="149" operator="equal">
      <formula>"Moderado"</formula>
    </cfRule>
    <cfRule type="cellIs" dxfId="120" priority="150" operator="equal">
      <formula>"Bajo"</formula>
    </cfRule>
  </conditionalFormatting>
  <conditionalFormatting sqref="H30">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30">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30:Y35">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30:AA35">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30:AC35">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36">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36">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36:Y41">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36:AA41">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36:AC41">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42">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42">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42:Y47">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42:AA47">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42:AC47">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48">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48:Y53">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48:AA53">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48:AC53">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54">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54">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54:Y59">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54:AA59">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54:AC59">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59">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AJ10:AJ13 AJ15:AJ16 AJ18:AJ19 AJ21:AJ22 AJ24:AJ25 AJ27:AJ28 AJ30:AJ31 AJ33:AJ34 AJ36:AJ37 AJ39:AJ40 AJ42:AJ43 AJ45:AJ46 AJ48:AJ49 AJ51:AJ52 AJ54:AJ55 AJ57:AJ58</xm:sqref>
        </x14:dataValidation>
        <x14:dataValidation type="list" allowBlank="1" showInputMessage="1" showErrorMessage="1">
          <x14:formula1>
            <xm:f>'Tabla Valoración controles'!$D$4:$D$6</xm:f>
          </x14:formula1>
          <xm:sqref>R10:R59</xm:sqref>
        </x14:dataValidation>
        <x14:dataValidation type="list" allowBlank="1" showInputMessage="1" showErrorMessage="1">
          <x14:formula1>
            <xm:f>'Tabla Valoración controles'!$D$7:$D$8</xm:f>
          </x14:formula1>
          <xm:sqref>S10:S59</xm:sqref>
        </x14:dataValidation>
        <x14:dataValidation type="list" allowBlank="1" showInputMessage="1" showErrorMessage="1">
          <x14:formula1>
            <xm:f>'Tabla Valoración controles'!$D$9:$D$10</xm:f>
          </x14:formula1>
          <xm:sqref>U10:U59</xm:sqref>
        </x14:dataValidation>
        <x14:dataValidation type="list" allowBlank="1" showInputMessage="1" showErrorMessage="1">
          <x14:formula1>
            <xm:f>'Tabla Valoración controles'!$D$11:$D$12</xm:f>
          </x14:formula1>
          <xm:sqref>V10:V59</xm:sqref>
        </x14:dataValidation>
        <x14:dataValidation type="list" allowBlank="1" showInputMessage="1" showErrorMessage="1">
          <x14:formula1>
            <xm:f>'Tabla Valoración controles'!$D$13:$D$14</xm:f>
          </x14:formula1>
          <xm:sqref>W10:W59</xm:sqref>
        </x14:dataValidation>
        <x14:dataValidation type="list" allowBlank="1" showInputMessage="1" showErrorMessage="1">
          <x14:formula1>
            <xm:f>'Opciones Tratamiento'!$B$13:$B$19</xm:f>
          </x14:formula1>
          <xm:sqref>F10:F59</xm:sqref>
        </x14:dataValidation>
        <x14:dataValidation type="list" allowBlank="1" showInputMessage="1" showErrorMessage="1">
          <x14:formula1>
            <xm:f>'Opciones Tratamiento'!$E$2:$E$4</xm:f>
          </x14:formula1>
          <xm:sqref>B10:B59</xm:sqref>
        </x14:dataValidation>
        <x14:dataValidation type="list" allowBlank="1" showInputMessage="1" showErrorMessage="1">
          <x14:formula1>
            <xm:f>'Opciones Tratamiento'!$B$2:$B$5</xm:f>
          </x14:formula1>
          <xm:sqref>AD10:AD59</xm:sqref>
        </x14:dataValidation>
        <x14:dataValidation type="list" allowBlank="1" showInputMessage="1" showErrorMessage="1">
          <x14:formula1>
            <xm:f>'Tabla Impacto'!$F$210:$F$221</xm:f>
          </x14:formula1>
          <xm:sqref>J10:J59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AE10:AE59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AF10:AF59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AG10:AG59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AH10:AH59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4.6" x14ac:dyDescent="0.4"/>
  <cols>
    <col min="2" max="39" width="5.69140625" customWidth="1"/>
    <col min="41" max="46" width="5.69140625" customWidth="1"/>
  </cols>
  <sheetData>
    <row r="1" spans="1:99"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4">
      <c r="A2" s="84"/>
      <c r="B2" s="336" t="s">
        <v>161</v>
      </c>
      <c r="C2" s="336"/>
      <c r="D2" s="336"/>
      <c r="E2" s="336"/>
      <c r="F2" s="336"/>
      <c r="G2" s="336"/>
      <c r="H2" s="336"/>
      <c r="I2" s="336"/>
      <c r="J2" s="303" t="s">
        <v>2</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4">
      <c r="A3" s="84"/>
      <c r="B3" s="336"/>
      <c r="C3" s="336"/>
      <c r="D3" s="336"/>
      <c r="E3" s="336"/>
      <c r="F3" s="336"/>
      <c r="G3" s="336"/>
      <c r="H3" s="336"/>
      <c r="I3" s="336"/>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4">
      <c r="A4" s="84"/>
      <c r="B4" s="336"/>
      <c r="C4" s="336"/>
      <c r="D4" s="336"/>
      <c r="E4" s="336"/>
      <c r="F4" s="336"/>
      <c r="G4" s="336"/>
      <c r="H4" s="336"/>
      <c r="I4" s="336"/>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4">
      <c r="A6" s="84"/>
      <c r="B6" s="249" t="s">
        <v>4</v>
      </c>
      <c r="C6" s="249"/>
      <c r="D6" s="250"/>
      <c r="E6" s="287" t="s">
        <v>116</v>
      </c>
      <c r="F6" s="288"/>
      <c r="G6" s="288"/>
      <c r="H6" s="288"/>
      <c r="I6" s="289"/>
      <c r="J6" s="299" t="str">
        <f>IF(AND('Mapa final'!$H$10="Muy Alta",'Mapa final'!$L$10="Leve"),CONCATENATE("R",'Mapa final'!$A$10),"")</f>
        <v/>
      </c>
      <c r="K6" s="300"/>
      <c r="L6" s="300" t="str">
        <f>IF(AND('Mapa final'!$H$11="Muy Alta",'Mapa final'!$L$11="Leve"),CONCATENATE("R",'Mapa final'!$A$11),"")</f>
        <v/>
      </c>
      <c r="M6" s="300"/>
      <c r="N6" s="300" t="str">
        <f ca="1">IF(AND('Mapa final'!$H$12="Muy Alta",'Mapa final'!$L$12="Leve"),CONCATENATE("R",'Mapa final'!$A$12),"")</f>
        <v/>
      </c>
      <c r="O6" s="302"/>
      <c r="P6" s="299" t="str">
        <f>IF(AND('Mapa final'!$H$10="Muy Alta",'Mapa final'!$L$10="Menor"),CONCATENATE("R",'Mapa final'!$A$10),"")</f>
        <v/>
      </c>
      <c r="Q6" s="300"/>
      <c r="R6" s="300" t="str">
        <f>IF(AND('Mapa final'!$H$11="Muy Alta",'Mapa final'!$L$11="Menor"),CONCATENATE("R",'Mapa final'!$A$11),"")</f>
        <v/>
      </c>
      <c r="S6" s="300"/>
      <c r="T6" s="300" t="str">
        <f ca="1">IF(AND('Mapa final'!$H$12="Muy Alta",'Mapa final'!$L$12="Menor"),CONCATENATE("R",'Mapa final'!$A$12),"")</f>
        <v/>
      </c>
      <c r="U6" s="302"/>
      <c r="V6" s="299" t="str">
        <f>IF(AND('Mapa final'!$H$10="Muy Alta",'Mapa final'!$L$10="Moderado"),CONCATENATE("R",'Mapa final'!$A$10),"")</f>
        <v>R1</v>
      </c>
      <c r="W6" s="300"/>
      <c r="X6" s="300" t="str">
        <f>IF(AND('Mapa final'!$H$11="Muy Alta",'Mapa final'!$L$11="Moderado"),CONCATENATE("R",'Mapa final'!$A$11),"")</f>
        <v/>
      </c>
      <c r="Y6" s="300"/>
      <c r="Z6" s="300" t="str">
        <f ca="1">IF(AND('Mapa final'!$H$12="Muy Alta",'Mapa final'!$L$12="Moderado"),CONCATENATE("R",'Mapa final'!$A$12),"")</f>
        <v/>
      </c>
      <c r="AA6" s="302"/>
      <c r="AB6" s="299" t="str">
        <f>IF(AND('Mapa final'!$H$10="Muy Alta",'Mapa final'!$L$10="Mayor"),CONCATENATE("R",'Mapa final'!$A$10),"")</f>
        <v/>
      </c>
      <c r="AC6" s="300"/>
      <c r="AD6" s="300" t="str">
        <f>IF(AND('Mapa final'!$H$11="Muy Alta",'Mapa final'!$L$11="Mayor"),CONCATENATE("R",'Mapa final'!$A$11),"")</f>
        <v/>
      </c>
      <c r="AE6" s="300"/>
      <c r="AF6" s="300" t="str">
        <f ca="1">IF(AND('Mapa final'!$H$12="Muy Alta",'Mapa final'!$L$12="Mayor"),CONCATENATE("R",'Mapa final'!$A$12),"")</f>
        <v/>
      </c>
      <c r="AG6" s="302"/>
      <c r="AH6" s="315" t="str">
        <f>IF(AND('Mapa final'!$H$10="Muy Alta",'Mapa final'!$L$10="Catastrófico"),CONCATENATE("R",'Mapa final'!$A$10),"")</f>
        <v/>
      </c>
      <c r="AI6" s="316"/>
      <c r="AJ6" s="316" t="str">
        <f>IF(AND('Mapa final'!$H$11="Muy Alta",'Mapa final'!$L$11="Catastrófico"),CONCATENATE("R",'Mapa final'!$A$11),"")</f>
        <v/>
      </c>
      <c r="AK6" s="316"/>
      <c r="AL6" s="316" t="str">
        <f ca="1">IF(AND('Mapa final'!$H$12="Muy Alta",'Mapa final'!$L$12="Catastrófico"),CONCATENATE("R",'Mapa final'!$A$12),"")</f>
        <v/>
      </c>
      <c r="AM6" s="317"/>
      <c r="AO6" s="251" t="s">
        <v>79</v>
      </c>
      <c r="AP6" s="252"/>
      <c r="AQ6" s="252"/>
      <c r="AR6" s="252"/>
      <c r="AS6" s="252"/>
      <c r="AT6" s="25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4">
      <c r="A7" s="84"/>
      <c r="B7" s="249"/>
      <c r="C7" s="249"/>
      <c r="D7" s="250"/>
      <c r="E7" s="290"/>
      <c r="F7" s="291"/>
      <c r="G7" s="291"/>
      <c r="H7" s="291"/>
      <c r="I7" s="292"/>
      <c r="J7" s="301"/>
      <c r="K7" s="298"/>
      <c r="L7" s="298"/>
      <c r="M7" s="298"/>
      <c r="N7" s="298"/>
      <c r="O7" s="297"/>
      <c r="P7" s="301"/>
      <c r="Q7" s="298"/>
      <c r="R7" s="298"/>
      <c r="S7" s="298"/>
      <c r="T7" s="298"/>
      <c r="U7" s="297"/>
      <c r="V7" s="301"/>
      <c r="W7" s="298"/>
      <c r="X7" s="298"/>
      <c r="Y7" s="298"/>
      <c r="Z7" s="298"/>
      <c r="AA7" s="297"/>
      <c r="AB7" s="301"/>
      <c r="AC7" s="298"/>
      <c r="AD7" s="298"/>
      <c r="AE7" s="298"/>
      <c r="AF7" s="298"/>
      <c r="AG7" s="297"/>
      <c r="AH7" s="309"/>
      <c r="AI7" s="310"/>
      <c r="AJ7" s="310"/>
      <c r="AK7" s="310"/>
      <c r="AL7" s="310"/>
      <c r="AM7" s="311"/>
      <c r="AN7" s="84"/>
      <c r="AO7" s="254"/>
      <c r="AP7" s="255"/>
      <c r="AQ7" s="255"/>
      <c r="AR7" s="255"/>
      <c r="AS7" s="255"/>
      <c r="AT7" s="25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4">
      <c r="A8" s="84"/>
      <c r="B8" s="249"/>
      <c r="C8" s="249"/>
      <c r="D8" s="250"/>
      <c r="E8" s="290"/>
      <c r="F8" s="291"/>
      <c r="G8" s="291"/>
      <c r="H8" s="291"/>
      <c r="I8" s="292"/>
      <c r="J8" s="301" t="str">
        <f ca="1">IF(AND('Mapa final'!$H$18="Muy Alta",'Mapa final'!$L$18="Leve"),CONCATENATE("R",'Mapa final'!$A$18),"")</f>
        <v/>
      </c>
      <c r="K8" s="298"/>
      <c r="L8" s="296" t="str">
        <f ca="1">IF(AND('Mapa final'!$H$24="Muy Alta",'Mapa final'!$L$24="Leve"),CONCATENATE("R",'Mapa final'!$A$24),"")</f>
        <v/>
      </c>
      <c r="M8" s="296"/>
      <c r="N8" s="296" t="str">
        <f ca="1">IF(AND('Mapa final'!$H$30="Muy Alta",'Mapa final'!$L$30="Leve"),CONCATENATE("R",'Mapa final'!$A$30),"")</f>
        <v/>
      </c>
      <c r="O8" s="297"/>
      <c r="P8" s="301" t="str">
        <f ca="1">IF(AND('Mapa final'!$H$18="Muy Alta",'Mapa final'!$L$18="Menor"),CONCATENATE("R",'Mapa final'!$A$18),"")</f>
        <v/>
      </c>
      <c r="Q8" s="298"/>
      <c r="R8" s="296" t="str">
        <f ca="1">IF(AND('Mapa final'!$H$24="Muy Alta",'Mapa final'!$L$24="Menor"),CONCATENATE("R",'Mapa final'!$A$24),"")</f>
        <v/>
      </c>
      <c r="S8" s="296"/>
      <c r="T8" s="296" t="str">
        <f ca="1">IF(AND('Mapa final'!$H$30="Muy Alta",'Mapa final'!$L$30="Menor"),CONCATENATE("R",'Mapa final'!$A$30),"")</f>
        <v/>
      </c>
      <c r="U8" s="297"/>
      <c r="V8" s="301" t="str">
        <f ca="1">IF(AND('Mapa final'!$H$18="Muy Alta",'Mapa final'!$L$18="Moderado"),CONCATENATE("R",'Mapa final'!$A$18),"")</f>
        <v/>
      </c>
      <c r="W8" s="298"/>
      <c r="X8" s="296" t="str">
        <f ca="1">IF(AND('Mapa final'!$H$24="Muy Alta",'Mapa final'!$L$24="Moderado"),CONCATENATE("R",'Mapa final'!$A$24),"")</f>
        <v/>
      </c>
      <c r="Y8" s="296"/>
      <c r="Z8" s="296" t="str">
        <f ca="1">IF(AND('Mapa final'!$H$30="Muy Alta",'Mapa final'!$L$30="Moderado"),CONCATENATE("R",'Mapa final'!$A$30),"")</f>
        <v/>
      </c>
      <c r="AA8" s="297"/>
      <c r="AB8" s="301" t="str">
        <f ca="1">IF(AND('Mapa final'!$H$18="Muy Alta",'Mapa final'!$L$18="Mayor"),CONCATENATE("R",'Mapa final'!$A$18),"")</f>
        <v/>
      </c>
      <c r="AC8" s="298"/>
      <c r="AD8" s="296" t="str">
        <f ca="1">IF(AND('Mapa final'!$H$24="Muy Alta",'Mapa final'!$L$24="Mayor"),CONCATENATE("R",'Mapa final'!$A$24),"")</f>
        <v/>
      </c>
      <c r="AE8" s="296"/>
      <c r="AF8" s="296" t="str">
        <f ca="1">IF(AND('Mapa final'!$H$30="Muy Alta",'Mapa final'!$L$30="Mayor"),CONCATENATE("R",'Mapa final'!$A$30),"")</f>
        <v/>
      </c>
      <c r="AG8" s="297"/>
      <c r="AH8" s="309" t="str">
        <f ca="1">IF(AND('Mapa final'!$H$18="Muy Alta",'Mapa final'!$L$18="Catastrófico"),CONCATENATE("R",'Mapa final'!$A$18),"")</f>
        <v/>
      </c>
      <c r="AI8" s="310"/>
      <c r="AJ8" s="310" t="str">
        <f ca="1">IF(AND('Mapa final'!$H$24="Muy Alta",'Mapa final'!$L$24="Catastrófico"),CONCATENATE("R",'Mapa final'!$A$24),"")</f>
        <v/>
      </c>
      <c r="AK8" s="310"/>
      <c r="AL8" s="310" t="str">
        <f ca="1">IF(AND('Mapa final'!$H$30="Muy Alta",'Mapa final'!$L$30="Catastrófico"),CONCATENATE("R",'Mapa final'!$A$30),"")</f>
        <v/>
      </c>
      <c r="AM8" s="311"/>
      <c r="AN8" s="84"/>
      <c r="AO8" s="254"/>
      <c r="AP8" s="255"/>
      <c r="AQ8" s="255"/>
      <c r="AR8" s="255"/>
      <c r="AS8" s="255"/>
      <c r="AT8" s="25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4">
      <c r="A9" s="84"/>
      <c r="B9" s="249"/>
      <c r="C9" s="249"/>
      <c r="D9" s="250"/>
      <c r="E9" s="290"/>
      <c r="F9" s="291"/>
      <c r="G9" s="291"/>
      <c r="H9" s="291"/>
      <c r="I9" s="292"/>
      <c r="J9" s="301"/>
      <c r="K9" s="298"/>
      <c r="L9" s="296"/>
      <c r="M9" s="296"/>
      <c r="N9" s="296"/>
      <c r="O9" s="297"/>
      <c r="P9" s="301"/>
      <c r="Q9" s="298"/>
      <c r="R9" s="296"/>
      <c r="S9" s="296"/>
      <c r="T9" s="296"/>
      <c r="U9" s="297"/>
      <c r="V9" s="301"/>
      <c r="W9" s="298"/>
      <c r="X9" s="296"/>
      <c r="Y9" s="296"/>
      <c r="Z9" s="296"/>
      <c r="AA9" s="297"/>
      <c r="AB9" s="301"/>
      <c r="AC9" s="298"/>
      <c r="AD9" s="296"/>
      <c r="AE9" s="296"/>
      <c r="AF9" s="296"/>
      <c r="AG9" s="297"/>
      <c r="AH9" s="309"/>
      <c r="AI9" s="310"/>
      <c r="AJ9" s="310"/>
      <c r="AK9" s="310"/>
      <c r="AL9" s="310"/>
      <c r="AM9" s="311"/>
      <c r="AN9" s="84"/>
      <c r="AO9" s="254"/>
      <c r="AP9" s="255"/>
      <c r="AQ9" s="255"/>
      <c r="AR9" s="255"/>
      <c r="AS9" s="255"/>
      <c r="AT9" s="25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4">
      <c r="A10" s="84"/>
      <c r="B10" s="249"/>
      <c r="C10" s="249"/>
      <c r="D10" s="250"/>
      <c r="E10" s="290"/>
      <c r="F10" s="291"/>
      <c r="G10" s="291"/>
      <c r="H10" s="291"/>
      <c r="I10" s="292"/>
      <c r="J10" s="301" t="str">
        <f ca="1">IF(AND('Mapa final'!$H$36="Muy Alta",'Mapa final'!$L$36="Leve"),CONCATENATE("R",'Mapa final'!$A$36),"")</f>
        <v/>
      </c>
      <c r="K10" s="298"/>
      <c r="L10" s="296" t="str">
        <f ca="1">IF(AND('Mapa final'!$H$42="Muy Alta",'Mapa final'!$L$42="Leve"),CONCATENATE("R",'Mapa final'!$A$42),"")</f>
        <v/>
      </c>
      <c r="M10" s="296"/>
      <c r="N10" s="296" t="str">
        <f ca="1">IF(AND('Mapa final'!$H$48="Muy Alta",'Mapa final'!$L$48="Leve"),CONCATENATE("R",'Mapa final'!$A$48),"")</f>
        <v/>
      </c>
      <c r="O10" s="297"/>
      <c r="P10" s="301" t="str">
        <f ca="1">IF(AND('Mapa final'!$H$36="Muy Alta",'Mapa final'!$L$36="Menor"),CONCATENATE("R",'Mapa final'!$A$36),"")</f>
        <v/>
      </c>
      <c r="Q10" s="298"/>
      <c r="R10" s="296" t="str">
        <f ca="1">IF(AND('Mapa final'!$H$42="Muy Alta",'Mapa final'!$L$42="Menor"),CONCATENATE("R",'Mapa final'!$A$42),"")</f>
        <v/>
      </c>
      <c r="S10" s="296"/>
      <c r="T10" s="296" t="str">
        <f ca="1">IF(AND('Mapa final'!$H$48="Muy Alta",'Mapa final'!$L$48="Menor"),CONCATENATE("R",'Mapa final'!$A$48),"")</f>
        <v/>
      </c>
      <c r="U10" s="297"/>
      <c r="V10" s="301" t="str">
        <f ca="1">IF(AND('Mapa final'!$H$36="Muy Alta",'Mapa final'!$L$36="Moderado"),CONCATENATE("R",'Mapa final'!$A$36),"")</f>
        <v/>
      </c>
      <c r="W10" s="298"/>
      <c r="X10" s="296" t="str">
        <f ca="1">IF(AND('Mapa final'!$H$42="Muy Alta",'Mapa final'!$L$42="Moderado"),CONCATENATE("R",'Mapa final'!$A$42),"")</f>
        <v/>
      </c>
      <c r="Y10" s="296"/>
      <c r="Z10" s="296" t="str">
        <f ca="1">IF(AND('Mapa final'!$H$48="Muy Alta",'Mapa final'!$L$48="Moderado"),CONCATENATE("R",'Mapa final'!$A$48),"")</f>
        <v/>
      </c>
      <c r="AA10" s="297"/>
      <c r="AB10" s="301" t="str">
        <f ca="1">IF(AND('Mapa final'!$H$36="Muy Alta",'Mapa final'!$L$36="Mayor"),CONCATENATE("R",'Mapa final'!$A$36),"")</f>
        <v/>
      </c>
      <c r="AC10" s="298"/>
      <c r="AD10" s="296" t="str">
        <f ca="1">IF(AND('Mapa final'!$H$42="Muy Alta",'Mapa final'!$L$42="Mayor"),CONCATENATE("R",'Mapa final'!$A$42),"")</f>
        <v/>
      </c>
      <c r="AE10" s="296"/>
      <c r="AF10" s="296" t="str">
        <f ca="1">IF(AND('Mapa final'!$H$48="Muy Alta",'Mapa final'!$L$48="Mayor"),CONCATENATE("R",'Mapa final'!$A$48),"")</f>
        <v/>
      </c>
      <c r="AG10" s="297"/>
      <c r="AH10" s="309" t="str">
        <f ca="1">IF(AND('Mapa final'!$H$36="Muy Alta",'Mapa final'!$L$36="Catastrófico"),CONCATENATE("R",'Mapa final'!$A$36),"")</f>
        <v/>
      </c>
      <c r="AI10" s="310"/>
      <c r="AJ10" s="310" t="str">
        <f ca="1">IF(AND('Mapa final'!$H$42="Muy Alta",'Mapa final'!$L$42="Catastrófico"),CONCATENATE("R",'Mapa final'!$A$42),"")</f>
        <v/>
      </c>
      <c r="AK10" s="310"/>
      <c r="AL10" s="310" t="str">
        <f ca="1">IF(AND('Mapa final'!$H$48="Muy Alta",'Mapa final'!$L$48="Catastrófico"),CONCATENATE("R",'Mapa final'!$A$48),"")</f>
        <v/>
      </c>
      <c r="AM10" s="311"/>
      <c r="AN10" s="84"/>
      <c r="AO10" s="254"/>
      <c r="AP10" s="255"/>
      <c r="AQ10" s="255"/>
      <c r="AR10" s="255"/>
      <c r="AS10" s="255"/>
      <c r="AT10" s="25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4">
      <c r="A11" s="84"/>
      <c r="B11" s="249"/>
      <c r="C11" s="249"/>
      <c r="D11" s="250"/>
      <c r="E11" s="290"/>
      <c r="F11" s="291"/>
      <c r="G11" s="291"/>
      <c r="H11" s="291"/>
      <c r="I11" s="292"/>
      <c r="J11" s="301"/>
      <c r="K11" s="298"/>
      <c r="L11" s="296"/>
      <c r="M11" s="296"/>
      <c r="N11" s="296"/>
      <c r="O11" s="297"/>
      <c r="P11" s="301"/>
      <c r="Q11" s="298"/>
      <c r="R11" s="296"/>
      <c r="S11" s="296"/>
      <c r="T11" s="296"/>
      <c r="U11" s="297"/>
      <c r="V11" s="301"/>
      <c r="W11" s="298"/>
      <c r="X11" s="296"/>
      <c r="Y11" s="296"/>
      <c r="Z11" s="296"/>
      <c r="AA11" s="297"/>
      <c r="AB11" s="301"/>
      <c r="AC11" s="298"/>
      <c r="AD11" s="296"/>
      <c r="AE11" s="296"/>
      <c r="AF11" s="296"/>
      <c r="AG11" s="297"/>
      <c r="AH11" s="309"/>
      <c r="AI11" s="310"/>
      <c r="AJ11" s="310"/>
      <c r="AK11" s="310"/>
      <c r="AL11" s="310"/>
      <c r="AM11" s="311"/>
      <c r="AN11" s="84"/>
      <c r="AO11" s="254"/>
      <c r="AP11" s="255"/>
      <c r="AQ11" s="255"/>
      <c r="AR11" s="255"/>
      <c r="AS11" s="255"/>
      <c r="AT11" s="25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4">
      <c r="A12" s="84"/>
      <c r="B12" s="249"/>
      <c r="C12" s="249"/>
      <c r="D12" s="250"/>
      <c r="E12" s="290"/>
      <c r="F12" s="291"/>
      <c r="G12" s="291"/>
      <c r="H12" s="291"/>
      <c r="I12" s="292"/>
      <c r="J12" s="301" t="str">
        <f ca="1">IF(AND('Mapa final'!$H$54="Muy Alta",'Mapa final'!$L$54="Leve"),CONCATENATE("R",'Mapa final'!$A$54),"")</f>
        <v/>
      </c>
      <c r="K12" s="298"/>
      <c r="L12" s="296" t="str">
        <f>IF(AND('Mapa final'!$H$60="Muy Alta",'Mapa final'!$L$60="Leve"),CONCATENATE("R",'Mapa final'!$A$60),"")</f>
        <v/>
      </c>
      <c r="M12" s="296"/>
      <c r="N12" s="296" t="str">
        <f>IF(AND('Mapa final'!$H$66="Muy Alta",'Mapa final'!$L$66="Leve"),CONCATENATE("R",'Mapa final'!$A$66),"")</f>
        <v/>
      </c>
      <c r="O12" s="297"/>
      <c r="P12" s="301" t="str">
        <f ca="1">IF(AND('Mapa final'!$H$54="Muy Alta",'Mapa final'!$L$54="Menor"),CONCATENATE("R",'Mapa final'!$A$54),"")</f>
        <v/>
      </c>
      <c r="Q12" s="298"/>
      <c r="R12" s="296" t="str">
        <f>IF(AND('Mapa final'!$H$60="Muy Alta",'Mapa final'!$L$60="Menor"),CONCATENATE("R",'Mapa final'!$A$60),"")</f>
        <v/>
      </c>
      <c r="S12" s="296"/>
      <c r="T12" s="296" t="str">
        <f>IF(AND('Mapa final'!$H$66="Muy Alta",'Mapa final'!$L$66="Menor"),CONCATENATE("R",'Mapa final'!$A$66),"")</f>
        <v/>
      </c>
      <c r="U12" s="297"/>
      <c r="V12" s="301" t="str">
        <f ca="1">IF(AND('Mapa final'!$H$54="Muy Alta",'Mapa final'!$L$54="Moderado"),CONCATENATE("R",'Mapa final'!$A$54),"")</f>
        <v/>
      </c>
      <c r="W12" s="298"/>
      <c r="X12" s="296" t="str">
        <f>IF(AND('Mapa final'!$H$60="Muy Alta",'Mapa final'!$L$60="Moderado"),CONCATENATE("R",'Mapa final'!$A$60),"")</f>
        <v/>
      </c>
      <c r="Y12" s="296"/>
      <c r="Z12" s="296" t="str">
        <f>IF(AND('Mapa final'!$H$66="Muy Alta",'Mapa final'!$L$66="Moderado"),CONCATENATE("R",'Mapa final'!$A$66),"")</f>
        <v/>
      </c>
      <c r="AA12" s="297"/>
      <c r="AB12" s="301" t="str">
        <f ca="1">IF(AND('Mapa final'!$H$54="Muy Alta",'Mapa final'!$L$54="Mayor"),CONCATENATE("R",'Mapa final'!$A$54),"")</f>
        <v/>
      </c>
      <c r="AC12" s="298"/>
      <c r="AD12" s="296" t="str">
        <f>IF(AND('Mapa final'!$H$60="Muy Alta",'Mapa final'!$L$60="Mayor"),CONCATENATE("R",'Mapa final'!$A$60),"")</f>
        <v/>
      </c>
      <c r="AE12" s="296"/>
      <c r="AF12" s="296" t="str">
        <f>IF(AND('Mapa final'!$H$66="Muy Alta",'Mapa final'!$L$66="Mayor"),CONCATENATE("R",'Mapa final'!$A$66),"")</f>
        <v/>
      </c>
      <c r="AG12" s="297"/>
      <c r="AH12" s="309" t="str">
        <f ca="1">IF(AND('Mapa final'!$H$54="Muy Alta",'Mapa final'!$L$54="Catastrófico"),CONCATENATE("R",'Mapa final'!$A$54),"")</f>
        <v/>
      </c>
      <c r="AI12" s="310"/>
      <c r="AJ12" s="310" t="str">
        <f>IF(AND('Mapa final'!$H$60="Muy Alta",'Mapa final'!$L$60="Catastrófico"),CONCATENATE("R",'Mapa final'!$A$60),"")</f>
        <v/>
      </c>
      <c r="AK12" s="310"/>
      <c r="AL12" s="310" t="str">
        <f>IF(AND('Mapa final'!$H$66="Muy Alta",'Mapa final'!$L$66="Catastrófico"),CONCATENATE("R",'Mapa final'!$A$66),"")</f>
        <v/>
      </c>
      <c r="AM12" s="311"/>
      <c r="AN12" s="84"/>
      <c r="AO12" s="254"/>
      <c r="AP12" s="255"/>
      <c r="AQ12" s="255"/>
      <c r="AR12" s="255"/>
      <c r="AS12" s="255"/>
      <c r="AT12" s="25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45">
      <c r="A13" s="84"/>
      <c r="B13" s="249"/>
      <c r="C13" s="249"/>
      <c r="D13" s="250"/>
      <c r="E13" s="293"/>
      <c r="F13" s="294"/>
      <c r="G13" s="294"/>
      <c r="H13" s="294"/>
      <c r="I13" s="295"/>
      <c r="J13" s="301"/>
      <c r="K13" s="298"/>
      <c r="L13" s="298"/>
      <c r="M13" s="298"/>
      <c r="N13" s="298"/>
      <c r="O13" s="297"/>
      <c r="P13" s="301"/>
      <c r="Q13" s="298"/>
      <c r="R13" s="298"/>
      <c r="S13" s="298"/>
      <c r="T13" s="298"/>
      <c r="U13" s="297"/>
      <c r="V13" s="301"/>
      <c r="W13" s="298"/>
      <c r="X13" s="298"/>
      <c r="Y13" s="298"/>
      <c r="Z13" s="298"/>
      <c r="AA13" s="297"/>
      <c r="AB13" s="301"/>
      <c r="AC13" s="298"/>
      <c r="AD13" s="298"/>
      <c r="AE13" s="298"/>
      <c r="AF13" s="298"/>
      <c r="AG13" s="297"/>
      <c r="AH13" s="312"/>
      <c r="AI13" s="313"/>
      <c r="AJ13" s="313"/>
      <c r="AK13" s="313"/>
      <c r="AL13" s="313"/>
      <c r="AM13" s="314"/>
      <c r="AN13" s="84"/>
      <c r="AO13" s="257"/>
      <c r="AP13" s="258"/>
      <c r="AQ13" s="258"/>
      <c r="AR13" s="258"/>
      <c r="AS13" s="258"/>
      <c r="AT13" s="25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4">
      <c r="A14" s="84"/>
      <c r="B14" s="249"/>
      <c r="C14" s="249"/>
      <c r="D14" s="250"/>
      <c r="E14" s="287" t="s">
        <v>115</v>
      </c>
      <c r="F14" s="288"/>
      <c r="G14" s="288"/>
      <c r="H14" s="288"/>
      <c r="I14" s="288"/>
      <c r="J14" s="324" t="str">
        <f>IF(AND('Mapa final'!$H$10="Alta",'Mapa final'!$L$10="Leve"),CONCATENATE("R",'Mapa final'!$A$10),"")</f>
        <v/>
      </c>
      <c r="K14" s="325"/>
      <c r="L14" s="325" t="str">
        <f>IF(AND('Mapa final'!$H$11="Alta",'Mapa final'!$L$11="Leve"),CONCATENATE("R",'Mapa final'!$A$11),"")</f>
        <v/>
      </c>
      <c r="M14" s="325"/>
      <c r="N14" s="325" t="str">
        <f ca="1">IF(AND('Mapa final'!$H$12="Alta",'Mapa final'!$L$12="Leve"),CONCATENATE("R",'Mapa final'!$A$12),"")</f>
        <v/>
      </c>
      <c r="O14" s="326"/>
      <c r="P14" s="324" t="str">
        <f>IF(AND('Mapa final'!$H$10="Alta",'Mapa final'!$L$10="Menor"),CONCATENATE("R",'Mapa final'!$A$10),"")</f>
        <v/>
      </c>
      <c r="Q14" s="325"/>
      <c r="R14" s="325" t="str">
        <f>IF(AND('Mapa final'!$H$11="Alta",'Mapa final'!$L$11="Menor"),CONCATENATE("R",'Mapa final'!$A$11),"")</f>
        <v/>
      </c>
      <c r="S14" s="325"/>
      <c r="T14" s="325" t="str">
        <f ca="1">IF(AND('Mapa final'!$H$12="Alta",'Mapa final'!$L$12="Menor"),CONCATENATE("R",'Mapa final'!$A$12),"")</f>
        <v/>
      </c>
      <c r="U14" s="326"/>
      <c r="V14" s="299" t="str">
        <f>IF(AND('Mapa final'!$H$10="Alta",'Mapa final'!$L$10="Moderado"),CONCATENATE("R",'Mapa final'!$A$10),"")</f>
        <v/>
      </c>
      <c r="W14" s="300"/>
      <c r="X14" s="300" t="str">
        <f>IF(AND('Mapa final'!$H$11="Alta",'Mapa final'!$L$11="Moderado"),CONCATENATE("R",'Mapa final'!$A$11),"")</f>
        <v>R2</v>
      </c>
      <c r="Y14" s="300"/>
      <c r="Z14" s="300" t="str">
        <f ca="1">IF(AND('Mapa final'!$H$12="Alta",'Mapa final'!$L$12="Moderado"),CONCATENATE("R",'Mapa final'!$A$12),"")</f>
        <v/>
      </c>
      <c r="AA14" s="302"/>
      <c r="AB14" s="299" t="str">
        <f>IF(AND('Mapa final'!$H$10="Alta",'Mapa final'!$L$10="Mayor"),CONCATENATE("R",'Mapa final'!$A$10),"")</f>
        <v/>
      </c>
      <c r="AC14" s="300"/>
      <c r="AD14" s="300" t="str">
        <f>IF(AND('Mapa final'!$H$11="Alta",'Mapa final'!$L$11="Mayor"),CONCATENATE("R",'Mapa final'!$A$11),"")</f>
        <v/>
      </c>
      <c r="AE14" s="300"/>
      <c r="AF14" s="300" t="str">
        <f ca="1">IF(AND('Mapa final'!$H$12="Alta",'Mapa final'!$L$12="Mayor"),CONCATENATE("R",'Mapa final'!$A$12),"")</f>
        <v/>
      </c>
      <c r="AG14" s="302"/>
      <c r="AH14" s="315" t="str">
        <f>IF(AND('Mapa final'!$H$10="Alta",'Mapa final'!$L$10="Catastrófico"),CONCATENATE("R",'Mapa final'!$A$10),"")</f>
        <v/>
      </c>
      <c r="AI14" s="316"/>
      <c r="AJ14" s="316" t="str">
        <f>IF(AND('Mapa final'!$H$11="Alta",'Mapa final'!$L$11="Catastrófico"),CONCATENATE("R",'Mapa final'!$A$11),"")</f>
        <v/>
      </c>
      <c r="AK14" s="316"/>
      <c r="AL14" s="316" t="str">
        <f ca="1">IF(AND('Mapa final'!$H$12="Alta",'Mapa final'!$L$12="Catastrófico"),CONCATENATE("R",'Mapa final'!$A$12),"")</f>
        <v/>
      </c>
      <c r="AM14" s="317"/>
      <c r="AN14" s="84"/>
      <c r="AO14" s="260" t="s">
        <v>80</v>
      </c>
      <c r="AP14" s="261"/>
      <c r="AQ14" s="261"/>
      <c r="AR14" s="261"/>
      <c r="AS14" s="261"/>
      <c r="AT14" s="26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4">
      <c r="A15" s="84"/>
      <c r="B15" s="249"/>
      <c r="C15" s="249"/>
      <c r="D15" s="250"/>
      <c r="E15" s="290"/>
      <c r="F15" s="291"/>
      <c r="G15" s="291"/>
      <c r="H15" s="291"/>
      <c r="I15" s="304"/>
      <c r="J15" s="318"/>
      <c r="K15" s="319"/>
      <c r="L15" s="319"/>
      <c r="M15" s="319"/>
      <c r="N15" s="319"/>
      <c r="O15" s="320"/>
      <c r="P15" s="318"/>
      <c r="Q15" s="319"/>
      <c r="R15" s="319"/>
      <c r="S15" s="319"/>
      <c r="T15" s="319"/>
      <c r="U15" s="320"/>
      <c r="V15" s="301"/>
      <c r="W15" s="298"/>
      <c r="X15" s="298"/>
      <c r="Y15" s="298"/>
      <c r="Z15" s="298"/>
      <c r="AA15" s="297"/>
      <c r="AB15" s="301"/>
      <c r="AC15" s="298"/>
      <c r="AD15" s="298"/>
      <c r="AE15" s="298"/>
      <c r="AF15" s="298"/>
      <c r="AG15" s="297"/>
      <c r="AH15" s="309"/>
      <c r="AI15" s="310"/>
      <c r="AJ15" s="310"/>
      <c r="AK15" s="310"/>
      <c r="AL15" s="310"/>
      <c r="AM15" s="311"/>
      <c r="AN15" s="84"/>
      <c r="AO15" s="263"/>
      <c r="AP15" s="264"/>
      <c r="AQ15" s="264"/>
      <c r="AR15" s="264"/>
      <c r="AS15" s="264"/>
      <c r="AT15" s="26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4">
      <c r="A16" s="84"/>
      <c r="B16" s="249"/>
      <c r="C16" s="249"/>
      <c r="D16" s="250"/>
      <c r="E16" s="290"/>
      <c r="F16" s="291"/>
      <c r="G16" s="291"/>
      <c r="H16" s="291"/>
      <c r="I16" s="304"/>
      <c r="J16" s="318" t="str">
        <f ca="1">IF(AND('Mapa final'!$H$18="Alta",'Mapa final'!$L$18="Leve"),CONCATENATE("R",'Mapa final'!$A$18),"")</f>
        <v/>
      </c>
      <c r="K16" s="319"/>
      <c r="L16" s="319" t="str">
        <f ca="1">IF(AND('Mapa final'!$H$24="Alta",'Mapa final'!$L$24="Leve"),CONCATENATE("R",'Mapa final'!$A$24),"")</f>
        <v/>
      </c>
      <c r="M16" s="319"/>
      <c r="N16" s="319" t="str">
        <f ca="1">IF(AND('Mapa final'!$H$30="Alta",'Mapa final'!$L$30="Leve"),CONCATENATE("R",'Mapa final'!$A$30),"")</f>
        <v/>
      </c>
      <c r="O16" s="320"/>
      <c r="P16" s="318" t="str">
        <f ca="1">IF(AND('Mapa final'!$H$18="Alta",'Mapa final'!$L$18="Menor"),CONCATENATE("R",'Mapa final'!$A$18),"")</f>
        <v/>
      </c>
      <c r="Q16" s="319"/>
      <c r="R16" s="319" t="str">
        <f ca="1">IF(AND('Mapa final'!$H$24="Alta",'Mapa final'!$L$24="Menor"),CONCATENATE("R",'Mapa final'!$A$24),"")</f>
        <v/>
      </c>
      <c r="S16" s="319"/>
      <c r="T16" s="319" t="str">
        <f ca="1">IF(AND('Mapa final'!$H$30="Alta",'Mapa final'!$L$30="Menor"),CONCATENATE("R",'Mapa final'!$A$30),"")</f>
        <v/>
      </c>
      <c r="U16" s="320"/>
      <c r="V16" s="301" t="str">
        <f ca="1">IF(AND('Mapa final'!$H$18="Alta",'Mapa final'!$L$18="Moderado"),CONCATENATE("R",'Mapa final'!$A$18),"")</f>
        <v/>
      </c>
      <c r="W16" s="298"/>
      <c r="X16" s="296" t="str">
        <f ca="1">IF(AND('Mapa final'!$H$24="Alta",'Mapa final'!$L$24="Moderado"),CONCATENATE("R",'Mapa final'!$A$24),"")</f>
        <v/>
      </c>
      <c r="Y16" s="296"/>
      <c r="Z16" s="296" t="str">
        <f ca="1">IF(AND('Mapa final'!$H$30="Alta",'Mapa final'!$L$30="Moderado"),CONCATENATE("R",'Mapa final'!$A$30),"")</f>
        <v/>
      </c>
      <c r="AA16" s="297"/>
      <c r="AB16" s="301" t="str">
        <f ca="1">IF(AND('Mapa final'!$H$18="Alta",'Mapa final'!$L$18="Mayor"),CONCATENATE("R",'Mapa final'!$A$18),"")</f>
        <v/>
      </c>
      <c r="AC16" s="298"/>
      <c r="AD16" s="296" t="str">
        <f ca="1">IF(AND('Mapa final'!$H$24="Alta",'Mapa final'!$L$24="Mayor"),CONCATENATE("R",'Mapa final'!$A$24),"")</f>
        <v/>
      </c>
      <c r="AE16" s="296"/>
      <c r="AF16" s="296" t="str">
        <f ca="1">IF(AND('Mapa final'!$H$30="Alta",'Mapa final'!$L$30="Mayor"),CONCATENATE("R",'Mapa final'!$A$30),"")</f>
        <v/>
      </c>
      <c r="AG16" s="297"/>
      <c r="AH16" s="309" t="str">
        <f ca="1">IF(AND('Mapa final'!$H$18="Alta",'Mapa final'!$L$18="Catastrófico"),CONCATENATE("R",'Mapa final'!$A$18),"")</f>
        <v/>
      </c>
      <c r="AI16" s="310"/>
      <c r="AJ16" s="310" t="str">
        <f ca="1">IF(AND('Mapa final'!$H$24="Alta",'Mapa final'!$L$24="Catastrófico"),CONCATENATE("R",'Mapa final'!$A$24),"")</f>
        <v/>
      </c>
      <c r="AK16" s="310"/>
      <c r="AL16" s="310" t="str">
        <f ca="1">IF(AND('Mapa final'!$H$30="Alta",'Mapa final'!$L$30="Catastrófico"),CONCATENATE("R",'Mapa final'!$A$30),"")</f>
        <v/>
      </c>
      <c r="AM16" s="311"/>
      <c r="AN16" s="84"/>
      <c r="AO16" s="263"/>
      <c r="AP16" s="264"/>
      <c r="AQ16" s="264"/>
      <c r="AR16" s="264"/>
      <c r="AS16" s="264"/>
      <c r="AT16" s="26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4">
      <c r="A17" s="84"/>
      <c r="B17" s="249"/>
      <c r="C17" s="249"/>
      <c r="D17" s="250"/>
      <c r="E17" s="290"/>
      <c r="F17" s="291"/>
      <c r="G17" s="291"/>
      <c r="H17" s="291"/>
      <c r="I17" s="304"/>
      <c r="J17" s="318"/>
      <c r="K17" s="319"/>
      <c r="L17" s="319"/>
      <c r="M17" s="319"/>
      <c r="N17" s="319"/>
      <c r="O17" s="320"/>
      <c r="P17" s="318"/>
      <c r="Q17" s="319"/>
      <c r="R17" s="319"/>
      <c r="S17" s="319"/>
      <c r="T17" s="319"/>
      <c r="U17" s="320"/>
      <c r="V17" s="301"/>
      <c r="W17" s="298"/>
      <c r="X17" s="296"/>
      <c r="Y17" s="296"/>
      <c r="Z17" s="296"/>
      <c r="AA17" s="297"/>
      <c r="AB17" s="301"/>
      <c r="AC17" s="298"/>
      <c r="AD17" s="296"/>
      <c r="AE17" s="296"/>
      <c r="AF17" s="296"/>
      <c r="AG17" s="297"/>
      <c r="AH17" s="309"/>
      <c r="AI17" s="310"/>
      <c r="AJ17" s="310"/>
      <c r="AK17" s="310"/>
      <c r="AL17" s="310"/>
      <c r="AM17" s="311"/>
      <c r="AN17" s="84"/>
      <c r="AO17" s="263"/>
      <c r="AP17" s="264"/>
      <c r="AQ17" s="264"/>
      <c r="AR17" s="264"/>
      <c r="AS17" s="264"/>
      <c r="AT17" s="26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4">
      <c r="A18" s="84"/>
      <c r="B18" s="249"/>
      <c r="C18" s="249"/>
      <c r="D18" s="250"/>
      <c r="E18" s="290"/>
      <c r="F18" s="291"/>
      <c r="G18" s="291"/>
      <c r="H18" s="291"/>
      <c r="I18" s="304"/>
      <c r="J18" s="318" t="str">
        <f ca="1">IF(AND('Mapa final'!$H$36="Alta",'Mapa final'!$L$36="Leve"),CONCATENATE("R",'Mapa final'!$A$36),"")</f>
        <v/>
      </c>
      <c r="K18" s="319"/>
      <c r="L18" s="319" t="str">
        <f ca="1">IF(AND('Mapa final'!$H$42="Alta",'Mapa final'!$L$42="Leve"),CONCATENATE("R",'Mapa final'!$A$42),"")</f>
        <v/>
      </c>
      <c r="M18" s="319"/>
      <c r="N18" s="319" t="str">
        <f ca="1">IF(AND('Mapa final'!$H$48="Alta",'Mapa final'!$L$48="Leve"),CONCATENATE("R",'Mapa final'!$A$48),"")</f>
        <v/>
      </c>
      <c r="O18" s="320"/>
      <c r="P18" s="318" t="str">
        <f ca="1">IF(AND('Mapa final'!$H$36="Alta",'Mapa final'!$L$36="Menor"),CONCATENATE("R",'Mapa final'!$A$36),"")</f>
        <v/>
      </c>
      <c r="Q18" s="319"/>
      <c r="R18" s="319" t="str">
        <f ca="1">IF(AND('Mapa final'!$H$42="Alta",'Mapa final'!$L$42="Menor"),CONCATENATE("R",'Mapa final'!$A$42),"")</f>
        <v/>
      </c>
      <c r="S18" s="319"/>
      <c r="T18" s="319" t="str">
        <f ca="1">IF(AND('Mapa final'!$H$48="Alta",'Mapa final'!$L$48="Menor"),CONCATENATE("R",'Mapa final'!$A$48),"")</f>
        <v/>
      </c>
      <c r="U18" s="320"/>
      <c r="V18" s="301" t="str">
        <f ca="1">IF(AND('Mapa final'!$H$36="Alta",'Mapa final'!$L$36="Moderado"),CONCATENATE("R",'Mapa final'!$A$36),"")</f>
        <v/>
      </c>
      <c r="W18" s="298"/>
      <c r="X18" s="296" t="str">
        <f ca="1">IF(AND('Mapa final'!$H$42="Alta",'Mapa final'!$L$42="Moderado"),CONCATENATE("R",'Mapa final'!$A$42),"")</f>
        <v/>
      </c>
      <c r="Y18" s="296"/>
      <c r="Z18" s="296" t="str">
        <f ca="1">IF(AND('Mapa final'!$H$48="Alta",'Mapa final'!$L$48="Moderado"),CONCATENATE("R",'Mapa final'!$A$48),"")</f>
        <v/>
      </c>
      <c r="AA18" s="297"/>
      <c r="AB18" s="301" t="str">
        <f ca="1">IF(AND('Mapa final'!$H$36="Alta",'Mapa final'!$L$36="Mayor"),CONCATENATE("R",'Mapa final'!$A$36),"")</f>
        <v/>
      </c>
      <c r="AC18" s="298"/>
      <c r="AD18" s="296" t="str">
        <f ca="1">IF(AND('Mapa final'!$H$42="Alta",'Mapa final'!$L$42="Mayor"),CONCATENATE("R",'Mapa final'!$A$42),"")</f>
        <v/>
      </c>
      <c r="AE18" s="296"/>
      <c r="AF18" s="296" t="str">
        <f ca="1">IF(AND('Mapa final'!$H$48="Alta",'Mapa final'!$L$48="Mayor"),CONCATENATE("R",'Mapa final'!$A$48),"")</f>
        <v/>
      </c>
      <c r="AG18" s="297"/>
      <c r="AH18" s="309" t="str">
        <f ca="1">IF(AND('Mapa final'!$H$36="Alta",'Mapa final'!$L$36="Catastrófico"),CONCATENATE("R",'Mapa final'!$A$36),"")</f>
        <v/>
      </c>
      <c r="AI18" s="310"/>
      <c r="AJ18" s="310" t="str">
        <f ca="1">IF(AND('Mapa final'!$H$42="Alta",'Mapa final'!$L$42="Catastrófico"),CONCATENATE("R",'Mapa final'!$A$42),"")</f>
        <v/>
      </c>
      <c r="AK18" s="310"/>
      <c r="AL18" s="310" t="str">
        <f ca="1">IF(AND('Mapa final'!$H$48="Alta",'Mapa final'!$L$48="Catastrófico"),CONCATENATE("R",'Mapa final'!$A$48),"")</f>
        <v/>
      </c>
      <c r="AM18" s="311"/>
      <c r="AN18" s="84"/>
      <c r="AO18" s="263"/>
      <c r="AP18" s="264"/>
      <c r="AQ18" s="264"/>
      <c r="AR18" s="264"/>
      <c r="AS18" s="264"/>
      <c r="AT18" s="26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4">
      <c r="A19" s="84"/>
      <c r="B19" s="249"/>
      <c r="C19" s="249"/>
      <c r="D19" s="250"/>
      <c r="E19" s="290"/>
      <c r="F19" s="291"/>
      <c r="G19" s="291"/>
      <c r="H19" s="291"/>
      <c r="I19" s="304"/>
      <c r="J19" s="318"/>
      <c r="K19" s="319"/>
      <c r="L19" s="319"/>
      <c r="M19" s="319"/>
      <c r="N19" s="319"/>
      <c r="O19" s="320"/>
      <c r="P19" s="318"/>
      <c r="Q19" s="319"/>
      <c r="R19" s="319"/>
      <c r="S19" s="319"/>
      <c r="T19" s="319"/>
      <c r="U19" s="320"/>
      <c r="V19" s="301"/>
      <c r="W19" s="298"/>
      <c r="X19" s="296"/>
      <c r="Y19" s="296"/>
      <c r="Z19" s="296"/>
      <c r="AA19" s="297"/>
      <c r="AB19" s="301"/>
      <c r="AC19" s="298"/>
      <c r="AD19" s="296"/>
      <c r="AE19" s="296"/>
      <c r="AF19" s="296"/>
      <c r="AG19" s="297"/>
      <c r="AH19" s="309"/>
      <c r="AI19" s="310"/>
      <c r="AJ19" s="310"/>
      <c r="AK19" s="310"/>
      <c r="AL19" s="310"/>
      <c r="AM19" s="311"/>
      <c r="AN19" s="84"/>
      <c r="AO19" s="263"/>
      <c r="AP19" s="264"/>
      <c r="AQ19" s="264"/>
      <c r="AR19" s="264"/>
      <c r="AS19" s="264"/>
      <c r="AT19" s="26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4">
      <c r="A20" s="84"/>
      <c r="B20" s="249"/>
      <c r="C20" s="249"/>
      <c r="D20" s="250"/>
      <c r="E20" s="290"/>
      <c r="F20" s="291"/>
      <c r="G20" s="291"/>
      <c r="H20" s="291"/>
      <c r="I20" s="304"/>
      <c r="J20" s="318" t="str">
        <f ca="1">IF(AND('Mapa final'!$H$54="Alta",'Mapa final'!$L$54="Leve"),CONCATENATE("R",'Mapa final'!$A$54),"")</f>
        <v/>
      </c>
      <c r="K20" s="319"/>
      <c r="L20" s="319" t="str">
        <f>IF(AND('Mapa final'!$H$60="Alta",'Mapa final'!$L$60="Leve"),CONCATENATE("R",'Mapa final'!$A$60),"")</f>
        <v/>
      </c>
      <c r="M20" s="319"/>
      <c r="N20" s="319" t="str">
        <f>IF(AND('Mapa final'!$H$66="Alta",'Mapa final'!$L$66="Leve"),CONCATENATE("R",'Mapa final'!$A$66),"")</f>
        <v/>
      </c>
      <c r="O20" s="320"/>
      <c r="P20" s="318" t="str">
        <f ca="1">IF(AND('Mapa final'!$H$54="Alta",'Mapa final'!$L$54="Menor"),CONCATENATE("R",'Mapa final'!$A$54),"")</f>
        <v/>
      </c>
      <c r="Q20" s="319"/>
      <c r="R20" s="319" t="str">
        <f>IF(AND('Mapa final'!$H$60="Alta",'Mapa final'!$L$60="Menor"),CONCATENATE("R",'Mapa final'!$A$60),"")</f>
        <v/>
      </c>
      <c r="S20" s="319"/>
      <c r="T20" s="319" t="str">
        <f>IF(AND('Mapa final'!$H$66="Alta",'Mapa final'!$L$66="Menor"),CONCATENATE("R",'Mapa final'!$A$66),"")</f>
        <v/>
      </c>
      <c r="U20" s="320"/>
      <c r="V20" s="301" t="str">
        <f ca="1">IF(AND('Mapa final'!$H$54="Alta",'Mapa final'!$L$54="Moderado"),CONCATENATE("R",'Mapa final'!$A$54),"")</f>
        <v/>
      </c>
      <c r="W20" s="298"/>
      <c r="X20" s="296" t="str">
        <f>IF(AND('Mapa final'!$H$60="Alta",'Mapa final'!$L$60="Moderado"),CONCATENATE("R",'Mapa final'!$A$60),"")</f>
        <v/>
      </c>
      <c r="Y20" s="296"/>
      <c r="Z20" s="296" t="str">
        <f>IF(AND('Mapa final'!$H$66="Alta",'Mapa final'!$L$66="Moderado"),CONCATENATE("R",'Mapa final'!$A$66),"")</f>
        <v/>
      </c>
      <c r="AA20" s="297"/>
      <c r="AB20" s="301" t="str">
        <f ca="1">IF(AND('Mapa final'!$H$54="Alta",'Mapa final'!$L$54="Mayor"),CONCATENATE("R",'Mapa final'!$A$54),"")</f>
        <v/>
      </c>
      <c r="AC20" s="298"/>
      <c r="AD20" s="296" t="str">
        <f>IF(AND('Mapa final'!$H$60="Alta",'Mapa final'!$L$60="Mayor"),CONCATENATE("R",'Mapa final'!$A$60),"")</f>
        <v/>
      </c>
      <c r="AE20" s="296"/>
      <c r="AF20" s="296" t="str">
        <f>IF(AND('Mapa final'!$H$66="Alta",'Mapa final'!$L$66="Mayor"),CONCATENATE("R",'Mapa final'!$A$66),"")</f>
        <v/>
      </c>
      <c r="AG20" s="297"/>
      <c r="AH20" s="309" t="str">
        <f ca="1">IF(AND('Mapa final'!$H$54="Alta",'Mapa final'!$L$54="Catastrófico"),CONCATENATE("R",'Mapa final'!$A$54),"")</f>
        <v/>
      </c>
      <c r="AI20" s="310"/>
      <c r="AJ20" s="310" t="str">
        <f>IF(AND('Mapa final'!$H$60="Alta",'Mapa final'!$L$60="Catastrófico"),CONCATENATE("R",'Mapa final'!$A$60),"")</f>
        <v/>
      </c>
      <c r="AK20" s="310"/>
      <c r="AL20" s="310" t="str">
        <f>IF(AND('Mapa final'!$H$66="Alta",'Mapa final'!$L$66="Catastrófico"),CONCATENATE("R",'Mapa final'!$A$66),"")</f>
        <v/>
      </c>
      <c r="AM20" s="311"/>
      <c r="AN20" s="84"/>
      <c r="AO20" s="263"/>
      <c r="AP20" s="264"/>
      <c r="AQ20" s="264"/>
      <c r="AR20" s="264"/>
      <c r="AS20" s="264"/>
      <c r="AT20" s="26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45">
      <c r="A21" s="84"/>
      <c r="B21" s="249"/>
      <c r="C21" s="249"/>
      <c r="D21" s="250"/>
      <c r="E21" s="293"/>
      <c r="F21" s="294"/>
      <c r="G21" s="294"/>
      <c r="H21" s="294"/>
      <c r="I21" s="294"/>
      <c r="J21" s="321"/>
      <c r="K21" s="322"/>
      <c r="L21" s="322"/>
      <c r="M21" s="322"/>
      <c r="N21" s="322"/>
      <c r="O21" s="323"/>
      <c r="P21" s="321"/>
      <c r="Q21" s="322"/>
      <c r="R21" s="322"/>
      <c r="S21" s="322"/>
      <c r="T21" s="322"/>
      <c r="U21" s="323"/>
      <c r="V21" s="306"/>
      <c r="W21" s="307"/>
      <c r="X21" s="307"/>
      <c r="Y21" s="307"/>
      <c r="Z21" s="307"/>
      <c r="AA21" s="308"/>
      <c r="AB21" s="306"/>
      <c r="AC21" s="307"/>
      <c r="AD21" s="307"/>
      <c r="AE21" s="307"/>
      <c r="AF21" s="307"/>
      <c r="AG21" s="308"/>
      <c r="AH21" s="312"/>
      <c r="AI21" s="313"/>
      <c r="AJ21" s="313"/>
      <c r="AK21" s="313"/>
      <c r="AL21" s="313"/>
      <c r="AM21" s="314"/>
      <c r="AN21" s="84"/>
      <c r="AO21" s="266"/>
      <c r="AP21" s="267"/>
      <c r="AQ21" s="267"/>
      <c r="AR21" s="267"/>
      <c r="AS21" s="267"/>
      <c r="AT21" s="26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4">
      <c r="A22" s="84"/>
      <c r="B22" s="249"/>
      <c r="C22" s="249"/>
      <c r="D22" s="250"/>
      <c r="E22" s="287" t="s">
        <v>117</v>
      </c>
      <c r="F22" s="288"/>
      <c r="G22" s="288"/>
      <c r="H22" s="288"/>
      <c r="I22" s="289"/>
      <c r="J22" s="324" t="str">
        <f>IF(AND('Mapa final'!$H$10="Media",'Mapa final'!$L$10="Leve"),CONCATENATE("R",'Mapa final'!$A$10),"")</f>
        <v/>
      </c>
      <c r="K22" s="325"/>
      <c r="L22" s="325" t="str">
        <f>IF(AND('Mapa final'!$H$11="Media",'Mapa final'!$L$11="Leve"),CONCATENATE("R",'Mapa final'!$A$11),"")</f>
        <v/>
      </c>
      <c r="M22" s="325"/>
      <c r="N22" s="325" t="str">
        <f ca="1">IF(AND('Mapa final'!$H$12="Media",'Mapa final'!$L$12="Leve"),CONCATENATE("R",'Mapa final'!$A$12),"")</f>
        <v/>
      </c>
      <c r="O22" s="326"/>
      <c r="P22" s="324" t="str">
        <f>IF(AND('Mapa final'!$H$10="Media",'Mapa final'!$L$10="Menor"),CONCATENATE("R",'Mapa final'!$A$10),"")</f>
        <v/>
      </c>
      <c r="Q22" s="325"/>
      <c r="R22" s="325" t="str">
        <f>IF(AND('Mapa final'!$H$11="Media",'Mapa final'!$L$11="Menor"),CONCATENATE("R",'Mapa final'!$A$11),"")</f>
        <v/>
      </c>
      <c r="S22" s="325"/>
      <c r="T22" s="325" t="str">
        <f ca="1">IF(AND('Mapa final'!$H$12="Media",'Mapa final'!$L$12="Menor"),CONCATENATE("R",'Mapa final'!$A$12),"")</f>
        <v/>
      </c>
      <c r="U22" s="326"/>
      <c r="V22" s="324" t="str">
        <f>IF(AND('Mapa final'!$H$10="Media",'Mapa final'!$L$10="Moderado"),CONCATENATE("R",'Mapa final'!$A$10),"")</f>
        <v/>
      </c>
      <c r="W22" s="325"/>
      <c r="X22" s="325" t="str">
        <f>IF(AND('Mapa final'!$H$11="Media",'Mapa final'!$L$11="Moderado"),CONCATENATE("R",'Mapa final'!$A$11),"")</f>
        <v/>
      </c>
      <c r="Y22" s="325"/>
      <c r="Z22" s="325" t="str">
        <f ca="1">IF(AND('Mapa final'!$H$12="Media",'Mapa final'!$L$12="Moderado"),CONCATENATE("R",'Mapa final'!$A$12),"")</f>
        <v/>
      </c>
      <c r="AA22" s="326"/>
      <c r="AB22" s="299" t="str">
        <f>IF(AND('Mapa final'!$H$10="Media",'Mapa final'!$L$10="Mayor"),CONCATENATE("R",'Mapa final'!$A$10),"")</f>
        <v/>
      </c>
      <c r="AC22" s="300"/>
      <c r="AD22" s="300" t="str">
        <f>IF(AND('Mapa final'!$H$11="Media",'Mapa final'!$L$11="Mayor"),CONCATENATE("R",'Mapa final'!$A$11),"")</f>
        <v/>
      </c>
      <c r="AE22" s="300"/>
      <c r="AF22" s="300" t="str">
        <f ca="1">IF(AND('Mapa final'!$H$12="Media",'Mapa final'!$L$12="Mayor"),CONCATENATE("R",'Mapa final'!$A$12),"")</f>
        <v/>
      </c>
      <c r="AG22" s="302"/>
      <c r="AH22" s="315" t="str">
        <f>IF(AND('Mapa final'!$H$10="Media",'Mapa final'!$L$10="Catastrófico"),CONCATENATE("R",'Mapa final'!$A$10),"")</f>
        <v/>
      </c>
      <c r="AI22" s="316"/>
      <c r="AJ22" s="316" t="str">
        <f>IF(AND('Mapa final'!$H$11="Media",'Mapa final'!$L$11="Catastrófico"),CONCATENATE("R",'Mapa final'!$A$11),"")</f>
        <v/>
      </c>
      <c r="AK22" s="316"/>
      <c r="AL22" s="316" t="str">
        <f ca="1">IF(AND('Mapa final'!$H$12="Media",'Mapa final'!$L$12="Catastrófico"),CONCATENATE("R",'Mapa final'!$A$12),"")</f>
        <v/>
      </c>
      <c r="AM22" s="317"/>
      <c r="AN22" s="84"/>
      <c r="AO22" s="269" t="s">
        <v>81</v>
      </c>
      <c r="AP22" s="270"/>
      <c r="AQ22" s="270"/>
      <c r="AR22" s="270"/>
      <c r="AS22" s="270"/>
      <c r="AT22" s="27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4">
      <c r="A23" s="84"/>
      <c r="B23" s="249"/>
      <c r="C23" s="249"/>
      <c r="D23" s="250"/>
      <c r="E23" s="290"/>
      <c r="F23" s="291"/>
      <c r="G23" s="291"/>
      <c r="H23" s="291"/>
      <c r="I23" s="292"/>
      <c r="J23" s="318"/>
      <c r="K23" s="319"/>
      <c r="L23" s="319"/>
      <c r="M23" s="319"/>
      <c r="N23" s="319"/>
      <c r="O23" s="320"/>
      <c r="P23" s="318"/>
      <c r="Q23" s="319"/>
      <c r="R23" s="319"/>
      <c r="S23" s="319"/>
      <c r="T23" s="319"/>
      <c r="U23" s="320"/>
      <c r="V23" s="318"/>
      <c r="W23" s="319"/>
      <c r="X23" s="319"/>
      <c r="Y23" s="319"/>
      <c r="Z23" s="319"/>
      <c r="AA23" s="320"/>
      <c r="AB23" s="301"/>
      <c r="AC23" s="298"/>
      <c r="AD23" s="298"/>
      <c r="AE23" s="298"/>
      <c r="AF23" s="298"/>
      <c r="AG23" s="297"/>
      <c r="AH23" s="309"/>
      <c r="AI23" s="310"/>
      <c r="AJ23" s="310"/>
      <c r="AK23" s="310"/>
      <c r="AL23" s="310"/>
      <c r="AM23" s="311"/>
      <c r="AN23" s="84"/>
      <c r="AO23" s="272"/>
      <c r="AP23" s="273"/>
      <c r="AQ23" s="273"/>
      <c r="AR23" s="273"/>
      <c r="AS23" s="273"/>
      <c r="AT23" s="27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4">
      <c r="A24" s="84"/>
      <c r="B24" s="249"/>
      <c r="C24" s="249"/>
      <c r="D24" s="250"/>
      <c r="E24" s="290"/>
      <c r="F24" s="291"/>
      <c r="G24" s="291"/>
      <c r="H24" s="291"/>
      <c r="I24" s="292"/>
      <c r="J24" s="318" t="str">
        <f ca="1">IF(AND('Mapa final'!$H$18="Media",'Mapa final'!$L$18="Leve"),CONCATENATE("R",'Mapa final'!$A$18),"")</f>
        <v/>
      </c>
      <c r="K24" s="319"/>
      <c r="L24" s="319" t="str">
        <f ca="1">IF(AND('Mapa final'!$H$24="Media",'Mapa final'!$L$24="Leve"),CONCATENATE("R",'Mapa final'!$A$24),"")</f>
        <v/>
      </c>
      <c r="M24" s="319"/>
      <c r="N24" s="319" t="str">
        <f ca="1">IF(AND('Mapa final'!$H$30="Media",'Mapa final'!$L$30="Leve"),CONCATENATE("R",'Mapa final'!$A$30),"")</f>
        <v/>
      </c>
      <c r="O24" s="320"/>
      <c r="P24" s="318" t="str">
        <f ca="1">IF(AND('Mapa final'!$H$18="Media",'Mapa final'!$L$18="Menor"),CONCATENATE("R",'Mapa final'!$A$18),"")</f>
        <v/>
      </c>
      <c r="Q24" s="319"/>
      <c r="R24" s="319" t="str">
        <f ca="1">IF(AND('Mapa final'!$H$24="Media",'Mapa final'!$L$24="Menor"),CONCATENATE("R",'Mapa final'!$A$24),"")</f>
        <v/>
      </c>
      <c r="S24" s="319"/>
      <c r="T24" s="319" t="str">
        <f ca="1">IF(AND('Mapa final'!$H$30="Media",'Mapa final'!$L$30="Menor"),CONCATENATE("R",'Mapa final'!$A$30),"")</f>
        <v/>
      </c>
      <c r="U24" s="320"/>
      <c r="V24" s="318" t="str">
        <f ca="1">IF(AND('Mapa final'!$H$18="Media",'Mapa final'!$L$18="Moderado"),CONCATENATE("R",'Mapa final'!$A$18),"")</f>
        <v/>
      </c>
      <c r="W24" s="319"/>
      <c r="X24" s="319" t="str">
        <f ca="1">IF(AND('Mapa final'!$H$24="Media",'Mapa final'!$L$24="Moderado"),CONCATENATE("R",'Mapa final'!$A$24),"")</f>
        <v/>
      </c>
      <c r="Y24" s="319"/>
      <c r="Z24" s="319" t="str">
        <f ca="1">IF(AND('Mapa final'!$H$30="Media",'Mapa final'!$L$30="Moderado"),CONCATENATE("R",'Mapa final'!$A$30),"")</f>
        <v/>
      </c>
      <c r="AA24" s="320"/>
      <c r="AB24" s="301" t="str">
        <f ca="1">IF(AND('Mapa final'!$H$18="Media",'Mapa final'!$L$18="Mayor"),CONCATENATE("R",'Mapa final'!$A$18),"")</f>
        <v/>
      </c>
      <c r="AC24" s="298"/>
      <c r="AD24" s="296" t="str">
        <f ca="1">IF(AND('Mapa final'!$H$24="Media",'Mapa final'!$L$24="Mayor"),CONCATENATE("R",'Mapa final'!$A$24),"")</f>
        <v/>
      </c>
      <c r="AE24" s="296"/>
      <c r="AF24" s="296" t="str">
        <f ca="1">IF(AND('Mapa final'!$H$30="Media",'Mapa final'!$L$30="Mayor"),CONCATENATE("R",'Mapa final'!$A$30),"")</f>
        <v/>
      </c>
      <c r="AG24" s="297"/>
      <c r="AH24" s="309" t="str">
        <f ca="1">IF(AND('Mapa final'!$H$18="Media",'Mapa final'!$L$18="Catastrófico"),CONCATENATE("R",'Mapa final'!$A$18),"")</f>
        <v/>
      </c>
      <c r="AI24" s="310"/>
      <c r="AJ24" s="310" t="str">
        <f ca="1">IF(AND('Mapa final'!$H$24="Media",'Mapa final'!$L$24="Catastrófico"),CONCATENATE("R",'Mapa final'!$A$24),"")</f>
        <v/>
      </c>
      <c r="AK24" s="310"/>
      <c r="AL24" s="310" t="str">
        <f ca="1">IF(AND('Mapa final'!$H$30="Media",'Mapa final'!$L$30="Catastrófico"),CONCATENATE("R",'Mapa final'!$A$30),"")</f>
        <v/>
      </c>
      <c r="AM24" s="311"/>
      <c r="AN24" s="84"/>
      <c r="AO24" s="272"/>
      <c r="AP24" s="273"/>
      <c r="AQ24" s="273"/>
      <c r="AR24" s="273"/>
      <c r="AS24" s="273"/>
      <c r="AT24" s="27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4">
      <c r="A25" s="84"/>
      <c r="B25" s="249"/>
      <c r="C25" s="249"/>
      <c r="D25" s="250"/>
      <c r="E25" s="290"/>
      <c r="F25" s="291"/>
      <c r="G25" s="291"/>
      <c r="H25" s="291"/>
      <c r="I25" s="292"/>
      <c r="J25" s="318"/>
      <c r="K25" s="319"/>
      <c r="L25" s="319"/>
      <c r="M25" s="319"/>
      <c r="N25" s="319"/>
      <c r="O25" s="320"/>
      <c r="P25" s="318"/>
      <c r="Q25" s="319"/>
      <c r="R25" s="319"/>
      <c r="S25" s="319"/>
      <c r="T25" s="319"/>
      <c r="U25" s="320"/>
      <c r="V25" s="318"/>
      <c r="W25" s="319"/>
      <c r="X25" s="319"/>
      <c r="Y25" s="319"/>
      <c r="Z25" s="319"/>
      <c r="AA25" s="320"/>
      <c r="AB25" s="301"/>
      <c r="AC25" s="298"/>
      <c r="AD25" s="296"/>
      <c r="AE25" s="296"/>
      <c r="AF25" s="296"/>
      <c r="AG25" s="297"/>
      <c r="AH25" s="309"/>
      <c r="AI25" s="310"/>
      <c r="AJ25" s="310"/>
      <c r="AK25" s="310"/>
      <c r="AL25" s="310"/>
      <c r="AM25" s="311"/>
      <c r="AN25" s="84"/>
      <c r="AO25" s="272"/>
      <c r="AP25" s="273"/>
      <c r="AQ25" s="273"/>
      <c r="AR25" s="273"/>
      <c r="AS25" s="273"/>
      <c r="AT25" s="27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4">
      <c r="A26" s="84"/>
      <c r="B26" s="249"/>
      <c r="C26" s="249"/>
      <c r="D26" s="250"/>
      <c r="E26" s="290"/>
      <c r="F26" s="291"/>
      <c r="G26" s="291"/>
      <c r="H26" s="291"/>
      <c r="I26" s="292"/>
      <c r="J26" s="318" t="str">
        <f ca="1">IF(AND('Mapa final'!$H$36="Media",'Mapa final'!$L$36="Leve"),CONCATENATE("R",'Mapa final'!$A$36),"")</f>
        <v/>
      </c>
      <c r="K26" s="319"/>
      <c r="L26" s="319" t="str">
        <f ca="1">IF(AND('Mapa final'!$H$42="Media",'Mapa final'!$L$42="Leve"),CONCATENATE("R",'Mapa final'!$A$42),"")</f>
        <v/>
      </c>
      <c r="M26" s="319"/>
      <c r="N26" s="319" t="str">
        <f ca="1">IF(AND('Mapa final'!$H$48="Media",'Mapa final'!$L$48="Leve"),CONCATENATE("R",'Mapa final'!$A$48),"")</f>
        <v/>
      </c>
      <c r="O26" s="320"/>
      <c r="P26" s="318" t="str">
        <f ca="1">IF(AND('Mapa final'!$H$36="Media",'Mapa final'!$L$36="Menor"),CONCATENATE("R",'Mapa final'!$A$36),"")</f>
        <v/>
      </c>
      <c r="Q26" s="319"/>
      <c r="R26" s="319" t="str">
        <f ca="1">IF(AND('Mapa final'!$H$42="Media",'Mapa final'!$L$42="Menor"),CONCATENATE("R",'Mapa final'!$A$42),"")</f>
        <v/>
      </c>
      <c r="S26" s="319"/>
      <c r="T26" s="319" t="str">
        <f ca="1">IF(AND('Mapa final'!$H$48="Media",'Mapa final'!$L$48="Menor"),CONCATENATE("R",'Mapa final'!$A$48),"")</f>
        <v/>
      </c>
      <c r="U26" s="320"/>
      <c r="V26" s="318" t="str">
        <f ca="1">IF(AND('Mapa final'!$H$36="Media",'Mapa final'!$L$36="Moderado"),CONCATENATE("R",'Mapa final'!$A$36),"")</f>
        <v/>
      </c>
      <c r="W26" s="319"/>
      <c r="X26" s="319" t="str">
        <f ca="1">IF(AND('Mapa final'!$H$42="Media",'Mapa final'!$L$42="Moderado"),CONCATENATE("R",'Mapa final'!$A$42),"")</f>
        <v/>
      </c>
      <c r="Y26" s="319"/>
      <c r="Z26" s="319" t="str">
        <f ca="1">IF(AND('Mapa final'!$H$48="Media",'Mapa final'!$L$48="Moderado"),CONCATENATE("R",'Mapa final'!$A$48),"")</f>
        <v/>
      </c>
      <c r="AA26" s="320"/>
      <c r="AB26" s="301" t="str">
        <f ca="1">IF(AND('Mapa final'!$H$36="Media",'Mapa final'!$L$36="Mayor"),CONCATENATE("R",'Mapa final'!$A$36),"")</f>
        <v/>
      </c>
      <c r="AC26" s="298"/>
      <c r="AD26" s="296" t="str">
        <f ca="1">IF(AND('Mapa final'!$H$42="Media",'Mapa final'!$L$42="Mayor"),CONCATENATE("R",'Mapa final'!$A$42),"")</f>
        <v/>
      </c>
      <c r="AE26" s="296"/>
      <c r="AF26" s="296" t="str">
        <f ca="1">IF(AND('Mapa final'!$H$48="Media",'Mapa final'!$L$48="Mayor"),CONCATENATE("R",'Mapa final'!$A$48),"")</f>
        <v/>
      </c>
      <c r="AG26" s="297"/>
      <c r="AH26" s="309" t="str">
        <f ca="1">IF(AND('Mapa final'!$H$36="Media",'Mapa final'!$L$36="Catastrófico"),CONCATENATE("R",'Mapa final'!$A$36),"")</f>
        <v/>
      </c>
      <c r="AI26" s="310"/>
      <c r="AJ26" s="310" t="str">
        <f ca="1">IF(AND('Mapa final'!$H$42="Media",'Mapa final'!$L$42="Catastrófico"),CONCATENATE("R",'Mapa final'!$A$42),"")</f>
        <v/>
      </c>
      <c r="AK26" s="310"/>
      <c r="AL26" s="310" t="str">
        <f ca="1">IF(AND('Mapa final'!$H$48="Media",'Mapa final'!$L$48="Catastrófico"),CONCATENATE("R",'Mapa final'!$A$48),"")</f>
        <v/>
      </c>
      <c r="AM26" s="311"/>
      <c r="AN26" s="84"/>
      <c r="AO26" s="272"/>
      <c r="AP26" s="273"/>
      <c r="AQ26" s="273"/>
      <c r="AR26" s="273"/>
      <c r="AS26" s="273"/>
      <c r="AT26" s="27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4">
      <c r="A27" s="84"/>
      <c r="B27" s="249"/>
      <c r="C27" s="249"/>
      <c r="D27" s="250"/>
      <c r="E27" s="290"/>
      <c r="F27" s="291"/>
      <c r="G27" s="291"/>
      <c r="H27" s="291"/>
      <c r="I27" s="292"/>
      <c r="J27" s="318"/>
      <c r="K27" s="319"/>
      <c r="L27" s="319"/>
      <c r="M27" s="319"/>
      <c r="N27" s="319"/>
      <c r="O27" s="320"/>
      <c r="P27" s="318"/>
      <c r="Q27" s="319"/>
      <c r="R27" s="319"/>
      <c r="S27" s="319"/>
      <c r="T27" s="319"/>
      <c r="U27" s="320"/>
      <c r="V27" s="318"/>
      <c r="W27" s="319"/>
      <c r="X27" s="319"/>
      <c r="Y27" s="319"/>
      <c r="Z27" s="319"/>
      <c r="AA27" s="320"/>
      <c r="AB27" s="301"/>
      <c r="AC27" s="298"/>
      <c r="AD27" s="296"/>
      <c r="AE27" s="296"/>
      <c r="AF27" s="296"/>
      <c r="AG27" s="297"/>
      <c r="AH27" s="309"/>
      <c r="AI27" s="310"/>
      <c r="AJ27" s="310"/>
      <c r="AK27" s="310"/>
      <c r="AL27" s="310"/>
      <c r="AM27" s="311"/>
      <c r="AN27" s="84"/>
      <c r="AO27" s="272"/>
      <c r="AP27" s="273"/>
      <c r="AQ27" s="273"/>
      <c r="AR27" s="273"/>
      <c r="AS27" s="273"/>
      <c r="AT27" s="27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4">
      <c r="A28" s="84"/>
      <c r="B28" s="249"/>
      <c r="C28" s="249"/>
      <c r="D28" s="250"/>
      <c r="E28" s="290"/>
      <c r="F28" s="291"/>
      <c r="G28" s="291"/>
      <c r="H28" s="291"/>
      <c r="I28" s="292"/>
      <c r="J28" s="318" t="str">
        <f ca="1">IF(AND('Mapa final'!$H$54="Media",'Mapa final'!$L$54="Leve"),CONCATENATE("R",'Mapa final'!$A$54),"")</f>
        <v/>
      </c>
      <c r="K28" s="319"/>
      <c r="L28" s="319" t="str">
        <f>IF(AND('Mapa final'!$H$60="Media",'Mapa final'!$L$60="Leve"),CONCATENATE("R",'Mapa final'!$A$60),"")</f>
        <v/>
      </c>
      <c r="M28" s="319"/>
      <c r="N28" s="319" t="str">
        <f>IF(AND('Mapa final'!$H$66="Media",'Mapa final'!$L$66="Leve"),CONCATENATE("R",'Mapa final'!$A$66),"")</f>
        <v/>
      </c>
      <c r="O28" s="320"/>
      <c r="P28" s="318" t="str">
        <f ca="1">IF(AND('Mapa final'!$H$54="Media",'Mapa final'!$L$54="Menor"),CONCATENATE("R",'Mapa final'!$A$54),"")</f>
        <v/>
      </c>
      <c r="Q28" s="319"/>
      <c r="R28" s="319" t="str">
        <f>IF(AND('Mapa final'!$H$60="Media",'Mapa final'!$L$60="Menor"),CONCATENATE("R",'Mapa final'!$A$60),"")</f>
        <v/>
      </c>
      <c r="S28" s="319"/>
      <c r="T28" s="319" t="str">
        <f>IF(AND('Mapa final'!$H$66="Media",'Mapa final'!$L$66="Menor"),CONCATENATE("R",'Mapa final'!$A$66),"")</f>
        <v/>
      </c>
      <c r="U28" s="320"/>
      <c r="V28" s="318" t="str">
        <f ca="1">IF(AND('Mapa final'!$H$54="Media",'Mapa final'!$L$54="Moderado"),CONCATENATE("R",'Mapa final'!$A$54),"")</f>
        <v/>
      </c>
      <c r="W28" s="319"/>
      <c r="X28" s="319" t="str">
        <f>IF(AND('Mapa final'!$H$60="Media",'Mapa final'!$L$60="Moderado"),CONCATENATE("R",'Mapa final'!$A$60),"")</f>
        <v/>
      </c>
      <c r="Y28" s="319"/>
      <c r="Z28" s="319" t="str">
        <f>IF(AND('Mapa final'!$H$66="Media",'Mapa final'!$L$66="Moderado"),CONCATENATE("R",'Mapa final'!$A$66),"")</f>
        <v/>
      </c>
      <c r="AA28" s="320"/>
      <c r="AB28" s="301" t="str">
        <f ca="1">IF(AND('Mapa final'!$H$54="Media",'Mapa final'!$L$54="Mayor"),CONCATENATE("R",'Mapa final'!$A$54),"")</f>
        <v/>
      </c>
      <c r="AC28" s="298"/>
      <c r="AD28" s="296" t="str">
        <f>IF(AND('Mapa final'!$H$60="Media",'Mapa final'!$L$60="Mayor"),CONCATENATE("R",'Mapa final'!$A$60),"")</f>
        <v/>
      </c>
      <c r="AE28" s="296"/>
      <c r="AF28" s="296" t="str">
        <f>IF(AND('Mapa final'!$H$66="Media",'Mapa final'!$L$66="Mayor"),CONCATENATE("R",'Mapa final'!$A$66),"")</f>
        <v/>
      </c>
      <c r="AG28" s="297"/>
      <c r="AH28" s="309" t="str">
        <f ca="1">IF(AND('Mapa final'!$H$54="Media",'Mapa final'!$L$54="Catastrófico"),CONCATENATE("R",'Mapa final'!$A$54),"")</f>
        <v/>
      </c>
      <c r="AI28" s="310"/>
      <c r="AJ28" s="310" t="str">
        <f>IF(AND('Mapa final'!$H$60="Media",'Mapa final'!$L$60="Catastrófico"),CONCATENATE("R",'Mapa final'!$A$60),"")</f>
        <v/>
      </c>
      <c r="AK28" s="310"/>
      <c r="AL28" s="310" t="str">
        <f>IF(AND('Mapa final'!$H$66="Media",'Mapa final'!$L$66="Catastrófico"),CONCATENATE("R",'Mapa final'!$A$66),"")</f>
        <v/>
      </c>
      <c r="AM28" s="311"/>
      <c r="AN28" s="84"/>
      <c r="AO28" s="272"/>
      <c r="AP28" s="273"/>
      <c r="AQ28" s="273"/>
      <c r="AR28" s="273"/>
      <c r="AS28" s="273"/>
      <c r="AT28" s="27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45">
      <c r="A29" s="84"/>
      <c r="B29" s="249"/>
      <c r="C29" s="249"/>
      <c r="D29" s="250"/>
      <c r="E29" s="293"/>
      <c r="F29" s="294"/>
      <c r="G29" s="294"/>
      <c r="H29" s="294"/>
      <c r="I29" s="295"/>
      <c r="J29" s="318"/>
      <c r="K29" s="319"/>
      <c r="L29" s="319"/>
      <c r="M29" s="319"/>
      <c r="N29" s="319"/>
      <c r="O29" s="320"/>
      <c r="P29" s="321"/>
      <c r="Q29" s="322"/>
      <c r="R29" s="322"/>
      <c r="S29" s="322"/>
      <c r="T29" s="322"/>
      <c r="U29" s="323"/>
      <c r="V29" s="321"/>
      <c r="W29" s="322"/>
      <c r="X29" s="322"/>
      <c r="Y29" s="322"/>
      <c r="Z29" s="322"/>
      <c r="AA29" s="323"/>
      <c r="AB29" s="306"/>
      <c r="AC29" s="307"/>
      <c r="AD29" s="307"/>
      <c r="AE29" s="307"/>
      <c r="AF29" s="307"/>
      <c r="AG29" s="308"/>
      <c r="AH29" s="312"/>
      <c r="AI29" s="313"/>
      <c r="AJ29" s="313"/>
      <c r="AK29" s="313"/>
      <c r="AL29" s="313"/>
      <c r="AM29" s="314"/>
      <c r="AN29" s="84"/>
      <c r="AO29" s="275"/>
      <c r="AP29" s="276"/>
      <c r="AQ29" s="276"/>
      <c r="AR29" s="276"/>
      <c r="AS29" s="276"/>
      <c r="AT29" s="27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4">
      <c r="A30" s="84"/>
      <c r="B30" s="249"/>
      <c r="C30" s="249"/>
      <c r="D30" s="250"/>
      <c r="E30" s="287" t="s">
        <v>114</v>
      </c>
      <c r="F30" s="288"/>
      <c r="G30" s="288"/>
      <c r="H30" s="288"/>
      <c r="I30" s="288"/>
      <c r="J30" s="333" t="str">
        <f>IF(AND('Mapa final'!$H$10="Baja",'Mapa final'!$L$10="Leve"),CONCATENATE("R",'Mapa final'!$A$10),"")</f>
        <v/>
      </c>
      <c r="K30" s="334"/>
      <c r="L30" s="334" t="str">
        <f>IF(AND('Mapa final'!$H$11="Baja",'Mapa final'!$L$11="Leve"),CONCATENATE("R",'Mapa final'!$A$11),"")</f>
        <v/>
      </c>
      <c r="M30" s="334"/>
      <c r="N30" s="334" t="str">
        <f ca="1">IF(AND('Mapa final'!$H$12="Baja",'Mapa final'!$L$12="Leve"),CONCATENATE("R",'Mapa final'!$A$12),"")</f>
        <v/>
      </c>
      <c r="O30" s="335"/>
      <c r="P30" s="325" t="str">
        <f>IF(AND('Mapa final'!$H$10="Baja",'Mapa final'!$L$10="Menor"),CONCATENATE("R",'Mapa final'!$A$10),"")</f>
        <v/>
      </c>
      <c r="Q30" s="325"/>
      <c r="R30" s="325" t="str">
        <f>IF(AND('Mapa final'!$H$11="Baja",'Mapa final'!$L$11="Menor"),CONCATENATE("R",'Mapa final'!$A$11),"")</f>
        <v/>
      </c>
      <c r="S30" s="325"/>
      <c r="T30" s="325" t="str">
        <f ca="1">IF(AND('Mapa final'!$H$12="Baja",'Mapa final'!$L$12="Menor"),CONCATENATE("R",'Mapa final'!$A$12),"")</f>
        <v/>
      </c>
      <c r="U30" s="326"/>
      <c r="V30" s="324" t="str">
        <f>IF(AND('Mapa final'!$H$10="Baja",'Mapa final'!$L$10="Moderado"),CONCATENATE("R",'Mapa final'!$A$10),"")</f>
        <v/>
      </c>
      <c r="W30" s="325"/>
      <c r="X30" s="325" t="str">
        <f>IF(AND('Mapa final'!$H$11="Baja",'Mapa final'!$L$11="Moderado"),CONCATENATE("R",'Mapa final'!$A$11),"")</f>
        <v/>
      </c>
      <c r="Y30" s="325"/>
      <c r="Z30" s="325" t="str">
        <f ca="1">IF(AND('Mapa final'!$H$12="Baja",'Mapa final'!$L$12="Moderado"),CONCATENATE("R",'Mapa final'!$A$12),"")</f>
        <v/>
      </c>
      <c r="AA30" s="326"/>
      <c r="AB30" s="299" t="str">
        <f>IF(AND('Mapa final'!$H$10="Baja",'Mapa final'!$L$10="Mayor"),CONCATENATE("R",'Mapa final'!$A$10),"")</f>
        <v/>
      </c>
      <c r="AC30" s="300"/>
      <c r="AD30" s="300" t="str">
        <f>IF(AND('Mapa final'!$H$11="Baja",'Mapa final'!$L$11="Mayor"),CONCATENATE("R",'Mapa final'!$A$11),"")</f>
        <v/>
      </c>
      <c r="AE30" s="300"/>
      <c r="AF30" s="300" t="str">
        <f ca="1">IF(AND('Mapa final'!$H$12="Baja",'Mapa final'!$L$12="Mayor"),CONCATENATE("R",'Mapa final'!$A$12),"")</f>
        <v/>
      </c>
      <c r="AG30" s="302"/>
      <c r="AH30" s="315" t="str">
        <f>IF(AND('Mapa final'!$H$10="Baja",'Mapa final'!$L$10="Catastrófico"),CONCATENATE("R",'Mapa final'!$A$10),"")</f>
        <v/>
      </c>
      <c r="AI30" s="316"/>
      <c r="AJ30" s="316" t="str">
        <f>IF(AND('Mapa final'!$H$11="Baja",'Mapa final'!$L$11="Catastrófico"),CONCATENATE("R",'Mapa final'!$A$11),"")</f>
        <v/>
      </c>
      <c r="AK30" s="316"/>
      <c r="AL30" s="316" t="str">
        <f ca="1">IF(AND('Mapa final'!$H$12="Baja",'Mapa final'!$L$12="Catastrófico"),CONCATENATE("R",'Mapa final'!$A$12),"")</f>
        <v/>
      </c>
      <c r="AM30" s="317"/>
      <c r="AN30" s="84"/>
      <c r="AO30" s="278" t="s">
        <v>82</v>
      </c>
      <c r="AP30" s="279"/>
      <c r="AQ30" s="279"/>
      <c r="AR30" s="279"/>
      <c r="AS30" s="279"/>
      <c r="AT30" s="28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4">
      <c r="A31" s="84"/>
      <c r="B31" s="249"/>
      <c r="C31" s="249"/>
      <c r="D31" s="250"/>
      <c r="E31" s="290"/>
      <c r="F31" s="291"/>
      <c r="G31" s="291"/>
      <c r="H31" s="291"/>
      <c r="I31" s="304"/>
      <c r="J31" s="329"/>
      <c r="K31" s="327"/>
      <c r="L31" s="327"/>
      <c r="M31" s="327"/>
      <c r="N31" s="327"/>
      <c r="O31" s="328"/>
      <c r="P31" s="319"/>
      <c r="Q31" s="319"/>
      <c r="R31" s="319"/>
      <c r="S31" s="319"/>
      <c r="T31" s="319"/>
      <c r="U31" s="320"/>
      <c r="V31" s="318"/>
      <c r="W31" s="319"/>
      <c r="X31" s="319"/>
      <c r="Y31" s="319"/>
      <c r="Z31" s="319"/>
      <c r="AA31" s="320"/>
      <c r="AB31" s="301"/>
      <c r="AC31" s="298"/>
      <c r="AD31" s="298"/>
      <c r="AE31" s="298"/>
      <c r="AF31" s="298"/>
      <c r="AG31" s="297"/>
      <c r="AH31" s="309"/>
      <c r="AI31" s="310"/>
      <c r="AJ31" s="310"/>
      <c r="AK31" s="310"/>
      <c r="AL31" s="310"/>
      <c r="AM31" s="311"/>
      <c r="AN31" s="84"/>
      <c r="AO31" s="281"/>
      <c r="AP31" s="282"/>
      <c r="AQ31" s="282"/>
      <c r="AR31" s="282"/>
      <c r="AS31" s="282"/>
      <c r="AT31" s="28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4">
      <c r="A32" s="84"/>
      <c r="B32" s="249"/>
      <c r="C32" s="249"/>
      <c r="D32" s="250"/>
      <c r="E32" s="290"/>
      <c r="F32" s="291"/>
      <c r="G32" s="291"/>
      <c r="H32" s="291"/>
      <c r="I32" s="304"/>
      <c r="J32" s="329" t="str">
        <f ca="1">IF(AND('Mapa final'!$H$18="Baja",'Mapa final'!$L$18="Leve"),CONCATENATE("R",'Mapa final'!$A$18),"")</f>
        <v/>
      </c>
      <c r="K32" s="327"/>
      <c r="L32" s="327" t="str">
        <f ca="1">IF(AND('Mapa final'!$H$24="Baja",'Mapa final'!$L$24="Leve"),CONCATENATE("R",'Mapa final'!$A$24),"")</f>
        <v/>
      </c>
      <c r="M32" s="327"/>
      <c r="N32" s="327" t="str">
        <f ca="1">IF(AND('Mapa final'!$H$30="Baja",'Mapa final'!$L$30="Leve"),CONCATENATE("R",'Mapa final'!$A$30),"")</f>
        <v/>
      </c>
      <c r="O32" s="328"/>
      <c r="P32" s="319" t="str">
        <f ca="1">IF(AND('Mapa final'!$H$18="Baja",'Mapa final'!$L$18="Menor"),CONCATENATE("R",'Mapa final'!$A$18),"")</f>
        <v/>
      </c>
      <c r="Q32" s="319"/>
      <c r="R32" s="319" t="str">
        <f ca="1">IF(AND('Mapa final'!$H$24="Baja",'Mapa final'!$L$24="Menor"),CONCATENATE("R",'Mapa final'!$A$24),"")</f>
        <v/>
      </c>
      <c r="S32" s="319"/>
      <c r="T32" s="319" t="str">
        <f ca="1">IF(AND('Mapa final'!$H$30="Baja",'Mapa final'!$L$30="Menor"),CONCATENATE("R",'Mapa final'!$A$30),"")</f>
        <v/>
      </c>
      <c r="U32" s="320"/>
      <c r="V32" s="318" t="str">
        <f ca="1">IF(AND('Mapa final'!$H$18="Baja",'Mapa final'!$L$18="Moderado"),CONCATENATE("R",'Mapa final'!$A$18),"")</f>
        <v/>
      </c>
      <c r="W32" s="319"/>
      <c r="X32" s="319" t="str">
        <f ca="1">IF(AND('Mapa final'!$H$24="Baja",'Mapa final'!$L$24="Moderado"),CONCATENATE("R",'Mapa final'!$A$24),"")</f>
        <v/>
      </c>
      <c r="Y32" s="319"/>
      <c r="Z32" s="319" t="str">
        <f ca="1">IF(AND('Mapa final'!$H$30="Baja",'Mapa final'!$L$30="Moderado"),CONCATENATE("R",'Mapa final'!$A$30),"")</f>
        <v/>
      </c>
      <c r="AA32" s="320"/>
      <c r="AB32" s="301" t="str">
        <f ca="1">IF(AND('Mapa final'!$H$18="Baja",'Mapa final'!$L$18="Mayor"),CONCATENATE("R",'Mapa final'!$A$18),"")</f>
        <v/>
      </c>
      <c r="AC32" s="298"/>
      <c r="AD32" s="296" t="str">
        <f ca="1">IF(AND('Mapa final'!$H$24="Baja",'Mapa final'!$L$24="Mayor"),CONCATENATE("R",'Mapa final'!$A$24),"")</f>
        <v/>
      </c>
      <c r="AE32" s="296"/>
      <c r="AF32" s="296" t="str">
        <f ca="1">IF(AND('Mapa final'!$H$30="Baja",'Mapa final'!$L$30="Mayor"),CONCATENATE("R",'Mapa final'!$A$30),"")</f>
        <v/>
      </c>
      <c r="AG32" s="297"/>
      <c r="AH32" s="309" t="str">
        <f ca="1">IF(AND('Mapa final'!$H$18="Baja",'Mapa final'!$L$18="Catastrófico"),CONCATENATE("R",'Mapa final'!$A$18),"")</f>
        <v/>
      </c>
      <c r="AI32" s="310"/>
      <c r="AJ32" s="310" t="str">
        <f ca="1">IF(AND('Mapa final'!$H$24="Baja",'Mapa final'!$L$24="Catastrófico"),CONCATENATE("R",'Mapa final'!$A$24),"")</f>
        <v/>
      </c>
      <c r="AK32" s="310"/>
      <c r="AL32" s="310" t="str">
        <f ca="1">IF(AND('Mapa final'!$H$30="Baja",'Mapa final'!$L$30="Catastrófico"),CONCATENATE("R",'Mapa final'!$A$30),"")</f>
        <v/>
      </c>
      <c r="AM32" s="311"/>
      <c r="AN32" s="84"/>
      <c r="AO32" s="281"/>
      <c r="AP32" s="282"/>
      <c r="AQ32" s="282"/>
      <c r="AR32" s="282"/>
      <c r="AS32" s="282"/>
      <c r="AT32" s="28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4">
      <c r="A33" s="84"/>
      <c r="B33" s="249"/>
      <c r="C33" s="249"/>
      <c r="D33" s="250"/>
      <c r="E33" s="290"/>
      <c r="F33" s="291"/>
      <c r="G33" s="291"/>
      <c r="H33" s="291"/>
      <c r="I33" s="304"/>
      <c r="J33" s="329"/>
      <c r="K33" s="327"/>
      <c r="L33" s="327"/>
      <c r="M33" s="327"/>
      <c r="N33" s="327"/>
      <c r="O33" s="328"/>
      <c r="P33" s="319"/>
      <c r="Q33" s="319"/>
      <c r="R33" s="319"/>
      <c r="S33" s="319"/>
      <c r="T33" s="319"/>
      <c r="U33" s="320"/>
      <c r="V33" s="318"/>
      <c r="W33" s="319"/>
      <c r="X33" s="319"/>
      <c r="Y33" s="319"/>
      <c r="Z33" s="319"/>
      <c r="AA33" s="320"/>
      <c r="AB33" s="301"/>
      <c r="AC33" s="298"/>
      <c r="AD33" s="296"/>
      <c r="AE33" s="296"/>
      <c r="AF33" s="296"/>
      <c r="AG33" s="297"/>
      <c r="AH33" s="309"/>
      <c r="AI33" s="310"/>
      <c r="AJ33" s="310"/>
      <c r="AK33" s="310"/>
      <c r="AL33" s="310"/>
      <c r="AM33" s="311"/>
      <c r="AN33" s="84"/>
      <c r="AO33" s="281"/>
      <c r="AP33" s="282"/>
      <c r="AQ33" s="282"/>
      <c r="AR33" s="282"/>
      <c r="AS33" s="282"/>
      <c r="AT33" s="28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4">
      <c r="A34" s="84"/>
      <c r="B34" s="249"/>
      <c r="C34" s="249"/>
      <c r="D34" s="250"/>
      <c r="E34" s="290"/>
      <c r="F34" s="291"/>
      <c r="G34" s="291"/>
      <c r="H34" s="291"/>
      <c r="I34" s="304"/>
      <c r="J34" s="329" t="str">
        <f ca="1">IF(AND('Mapa final'!$H$36="Baja",'Mapa final'!$L$36="Leve"),CONCATENATE("R",'Mapa final'!$A$36),"")</f>
        <v/>
      </c>
      <c r="K34" s="327"/>
      <c r="L34" s="327" t="str">
        <f ca="1">IF(AND('Mapa final'!$H$42="Baja",'Mapa final'!$L$42="Leve"),CONCATENATE("R",'Mapa final'!$A$42),"")</f>
        <v/>
      </c>
      <c r="M34" s="327"/>
      <c r="N34" s="327" t="str">
        <f ca="1">IF(AND('Mapa final'!$H$48="Baja",'Mapa final'!$L$48="Leve"),CONCATENATE("R",'Mapa final'!$A$48),"")</f>
        <v/>
      </c>
      <c r="O34" s="328"/>
      <c r="P34" s="319" t="str">
        <f ca="1">IF(AND('Mapa final'!$H$36="Baja",'Mapa final'!$L$36="Menor"),CONCATENATE("R",'Mapa final'!$A$36),"")</f>
        <v/>
      </c>
      <c r="Q34" s="319"/>
      <c r="R34" s="319" t="str">
        <f ca="1">IF(AND('Mapa final'!$H$42="Baja",'Mapa final'!$L$42="Menor"),CONCATENATE("R",'Mapa final'!$A$42),"")</f>
        <v/>
      </c>
      <c r="S34" s="319"/>
      <c r="T34" s="319" t="str">
        <f ca="1">IF(AND('Mapa final'!$H$48="Baja",'Mapa final'!$L$48="Menor"),CONCATENATE("R",'Mapa final'!$A$48),"")</f>
        <v/>
      </c>
      <c r="U34" s="320"/>
      <c r="V34" s="318" t="str">
        <f ca="1">IF(AND('Mapa final'!$H$36="Baja",'Mapa final'!$L$36="Moderado"),CONCATENATE("R",'Mapa final'!$A$36),"")</f>
        <v/>
      </c>
      <c r="W34" s="319"/>
      <c r="X34" s="319" t="str">
        <f ca="1">IF(AND('Mapa final'!$H$42="Baja",'Mapa final'!$L$42="Moderado"),CONCATENATE("R",'Mapa final'!$A$42),"")</f>
        <v/>
      </c>
      <c r="Y34" s="319"/>
      <c r="Z34" s="319" t="str">
        <f ca="1">IF(AND('Mapa final'!$H$48="Baja",'Mapa final'!$L$48="Moderado"),CONCATENATE("R",'Mapa final'!$A$48),"")</f>
        <v/>
      </c>
      <c r="AA34" s="320"/>
      <c r="AB34" s="301" t="str">
        <f ca="1">IF(AND('Mapa final'!$H$36="Baja",'Mapa final'!$L$36="Mayor"),CONCATENATE("R",'Mapa final'!$A$36),"")</f>
        <v/>
      </c>
      <c r="AC34" s="298"/>
      <c r="AD34" s="296" t="str">
        <f ca="1">IF(AND('Mapa final'!$H$42="Baja",'Mapa final'!$L$42="Mayor"),CONCATENATE("R",'Mapa final'!$A$42),"")</f>
        <v/>
      </c>
      <c r="AE34" s="296"/>
      <c r="AF34" s="296" t="str">
        <f ca="1">IF(AND('Mapa final'!$H$48="Baja",'Mapa final'!$L$48="Mayor"),CONCATENATE("R",'Mapa final'!$A$48),"")</f>
        <v/>
      </c>
      <c r="AG34" s="297"/>
      <c r="AH34" s="309" t="str">
        <f ca="1">IF(AND('Mapa final'!$H$36="Baja",'Mapa final'!$L$36="Catastrófico"),CONCATENATE("R",'Mapa final'!$A$36),"")</f>
        <v/>
      </c>
      <c r="AI34" s="310"/>
      <c r="AJ34" s="310" t="str">
        <f ca="1">IF(AND('Mapa final'!$H$42="Baja",'Mapa final'!$L$42="Catastrófico"),CONCATENATE("R",'Mapa final'!$A$42),"")</f>
        <v/>
      </c>
      <c r="AK34" s="310"/>
      <c r="AL34" s="310" t="str">
        <f ca="1">IF(AND('Mapa final'!$H$48="Baja",'Mapa final'!$L$48="Catastrófico"),CONCATENATE("R",'Mapa final'!$A$48),"")</f>
        <v/>
      </c>
      <c r="AM34" s="311"/>
      <c r="AN34" s="84"/>
      <c r="AO34" s="281"/>
      <c r="AP34" s="282"/>
      <c r="AQ34" s="282"/>
      <c r="AR34" s="282"/>
      <c r="AS34" s="282"/>
      <c r="AT34" s="28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4">
      <c r="A35" s="84"/>
      <c r="B35" s="249"/>
      <c r="C35" s="249"/>
      <c r="D35" s="250"/>
      <c r="E35" s="290"/>
      <c r="F35" s="291"/>
      <c r="G35" s="291"/>
      <c r="H35" s="291"/>
      <c r="I35" s="304"/>
      <c r="J35" s="329"/>
      <c r="K35" s="327"/>
      <c r="L35" s="327"/>
      <c r="M35" s="327"/>
      <c r="N35" s="327"/>
      <c r="O35" s="328"/>
      <c r="P35" s="319"/>
      <c r="Q35" s="319"/>
      <c r="R35" s="319"/>
      <c r="S35" s="319"/>
      <c r="T35" s="319"/>
      <c r="U35" s="320"/>
      <c r="V35" s="318"/>
      <c r="W35" s="319"/>
      <c r="X35" s="319"/>
      <c r="Y35" s="319"/>
      <c r="Z35" s="319"/>
      <c r="AA35" s="320"/>
      <c r="AB35" s="301"/>
      <c r="AC35" s="298"/>
      <c r="AD35" s="296"/>
      <c r="AE35" s="296"/>
      <c r="AF35" s="296"/>
      <c r="AG35" s="297"/>
      <c r="AH35" s="309"/>
      <c r="AI35" s="310"/>
      <c r="AJ35" s="310"/>
      <c r="AK35" s="310"/>
      <c r="AL35" s="310"/>
      <c r="AM35" s="311"/>
      <c r="AN35" s="84"/>
      <c r="AO35" s="281"/>
      <c r="AP35" s="282"/>
      <c r="AQ35" s="282"/>
      <c r="AR35" s="282"/>
      <c r="AS35" s="282"/>
      <c r="AT35" s="28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4">
      <c r="A36" s="84"/>
      <c r="B36" s="249"/>
      <c r="C36" s="249"/>
      <c r="D36" s="250"/>
      <c r="E36" s="290"/>
      <c r="F36" s="291"/>
      <c r="G36" s="291"/>
      <c r="H36" s="291"/>
      <c r="I36" s="304"/>
      <c r="J36" s="329" t="str">
        <f ca="1">IF(AND('Mapa final'!$H$54="Baja",'Mapa final'!$L$54="Leve"),CONCATENATE("R",'Mapa final'!$A$54),"")</f>
        <v/>
      </c>
      <c r="K36" s="327"/>
      <c r="L36" s="327" t="str">
        <f>IF(AND('Mapa final'!$H$60="Baja",'Mapa final'!$L$60="Leve"),CONCATENATE("R",'Mapa final'!$A$60),"")</f>
        <v/>
      </c>
      <c r="M36" s="327"/>
      <c r="N36" s="327" t="str">
        <f>IF(AND('Mapa final'!$H$66="Baja",'Mapa final'!$L$66="Leve"),CONCATENATE("R",'Mapa final'!$A$66),"")</f>
        <v/>
      </c>
      <c r="O36" s="328"/>
      <c r="P36" s="319" t="str">
        <f ca="1">IF(AND('Mapa final'!$H$54="Baja",'Mapa final'!$L$54="Menor"),CONCATENATE("R",'Mapa final'!$A$54),"")</f>
        <v/>
      </c>
      <c r="Q36" s="319"/>
      <c r="R36" s="319" t="str">
        <f>IF(AND('Mapa final'!$H$60="Baja",'Mapa final'!$L$60="Menor"),CONCATENATE("R",'Mapa final'!$A$60),"")</f>
        <v/>
      </c>
      <c r="S36" s="319"/>
      <c r="T36" s="319" t="str">
        <f>IF(AND('Mapa final'!$H$66="Baja",'Mapa final'!$L$66="Menor"),CONCATENATE("R",'Mapa final'!$A$66),"")</f>
        <v/>
      </c>
      <c r="U36" s="320"/>
      <c r="V36" s="318" t="str">
        <f ca="1">IF(AND('Mapa final'!$H$54="Baja",'Mapa final'!$L$54="Moderado"),CONCATENATE("R",'Mapa final'!$A$54),"")</f>
        <v/>
      </c>
      <c r="W36" s="319"/>
      <c r="X36" s="319" t="str">
        <f>IF(AND('Mapa final'!$H$60="Baja",'Mapa final'!$L$60="Moderado"),CONCATENATE("R",'Mapa final'!$A$60),"")</f>
        <v/>
      </c>
      <c r="Y36" s="319"/>
      <c r="Z36" s="319" t="str">
        <f>IF(AND('Mapa final'!$H$66="Baja",'Mapa final'!$L$66="Moderado"),CONCATENATE("R",'Mapa final'!$A$66),"")</f>
        <v/>
      </c>
      <c r="AA36" s="320"/>
      <c r="AB36" s="301" t="str">
        <f ca="1">IF(AND('Mapa final'!$H$54="Baja",'Mapa final'!$L$54="Mayor"),CONCATENATE("R",'Mapa final'!$A$54),"")</f>
        <v/>
      </c>
      <c r="AC36" s="298"/>
      <c r="AD36" s="296" t="str">
        <f>IF(AND('Mapa final'!$H$60="Baja",'Mapa final'!$L$60="Mayor"),CONCATENATE("R",'Mapa final'!$A$60),"")</f>
        <v/>
      </c>
      <c r="AE36" s="296"/>
      <c r="AF36" s="296" t="str">
        <f>IF(AND('Mapa final'!$H$66="Baja",'Mapa final'!$L$66="Mayor"),CONCATENATE("R",'Mapa final'!$A$66),"")</f>
        <v/>
      </c>
      <c r="AG36" s="297"/>
      <c r="AH36" s="309" t="str">
        <f ca="1">IF(AND('Mapa final'!$H$54="Baja",'Mapa final'!$L$54="Catastrófico"),CONCATENATE("R",'Mapa final'!$A$54),"")</f>
        <v/>
      </c>
      <c r="AI36" s="310"/>
      <c r="AJ36" s="310" t="str">
        <f>IF(AND('Mapa final'!$H$60="Baja",'Mapa final'!$L$60="Catastrófico"),CONCATENATE("R",'Mapa final'!$A$60),"")</f>
        <v/>
      </c>
      <c r="AK36" s="310"/>
      <c r="AL36" s="310" t="str">
        <f>IF(AND('Mapa final'!$H$66="Baja",'Mapa final'!$L$66="Catastrófico"),CONCATENATE("R",'Mapa final'!$A$66),"")</f>
        <v/>
      </c>
      <c r="AM36" s="311"/>
      <c r="AN36" s="84"/>
      <c r="AO36" s="281"/>
      <c r="AP36" s="282"/>
      <c r="AQ36" s="282"/>
      <c r="AR36" s="282"/>
      <c r="AS36" s="282"/>
      <c r="AT36" s="28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45">
      <c r="A37" s="84"/>
      <c r="B37" s="249"/>
      <c r="C37" s="249"/>
      <c r="D37" s="250"/>
      <c r="E37" s="293"/>
      <c r="F37" s="294"/>
      <c r="G37" s="294"/>
      <c r="H37" s="294"/>
      <c r="I37" s="294"/>
      <c r="J37" s="330"/>
      <c r="K37" s="331"/>
      <c r="L37" s="331"/>
      <c r="M37" s="331"/>
      <c r="N37" s="331"/>
      <c r="O37" s="332"/>
      <c r="P37" s="322"/>
      <c r="Q37" s="322"/>
      <c r="R37" s="322"/>
      <c r="S37" s="322"/>
      <c r="T37" s="322"/>
      <c r="U37" s="323"/>
      <c r="V37" s="321"/>
      <c r="W37" s="322"/>
      <c r="X37" s="322"/>
      <c r="Y37" s="322"/>
      <c r="Z37" s="322"/>
      <c r="AA37" s="323"/>
      <c r="AB37" s="306"/>
      <c r="AC37" s="307"/>
      <c r="AD37" s="307"/>
      <c r="AE37" s="307"/>
      <c r="AF37" s="307"/>
      <c r="AG37" s="308"/>
      <c r="AH37" s="312"/>
      <c r="AI37" s="313"/>
      <c r="AJ37" s="313"/>
      <c r="AK37" s="313"/>
      <c r="AL37" s="313"/>
      <c r="AM37" s="314"/>
      <c r="AN37" s="84"/>
      <c r="AO37" s="284"/>
      <c r="AP37" s="285"/>
      <c r="AQ37" s="285"/>
      <c r="AR37" s="285"/>
      <c r="AS37" s="285"/>
      <c r="AT37" s="28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4">
      <c r="A38" s="84"/>
      <c r="B38" s="249"/>
      <c r="C38" s="249"/>
      <c r="D38" s="250"/>
      <c r="E38" s="287" t="s">
        <v>113</v>
      </c>
      <c r="F38" s="288"/>
      <c r="G38" s="288"/>
      <c r="H38" s="288"/>
      <c r="I38" s="289"/>
      <c r="J38" s="333" t="str">
        <f>IF(AND('Mapa final'!$H$10="Muy Baja",'Mapa final'!$L$10="Leve"),CONCATENATE("R",'Mapa final'!$A$10),"")</f>
        <v/>
      </c>
      <c r="K38" s="334"/>
      <c r="L38" s="334" t="str">
        <f>IF(AND('Mapa final'!$H$11="Muy Baja",'Mapa final'!$L$11="Leve"),CONCATENATE("R",'Mapa final'!$A$11),"")</f>
        <v/>
      </c>
      <c r="M38" s="334"/>
      <c r="N38" s="334" t="str">
        <f ca="1">IF(AND('Mapa final'!$H$12="Muy Baja",'Mapa final'!$L$12="Leve"),CONCATENATE("R",'Mapa final'!$A$12),"")</f>
        <v/>
      </c>
      <c r="O38" s="335"/>
      <c r="P38" s="333" t="str">
        <f>IF(AND('Mapa final'!$H$10="Muy Baja",'Mapa final'!$L$10="Menor"),CONCATENATE("R",'Mapa final'!$A$10),"")</f>
        <v/>
      </c>
      <c r="Q38" s="334"/>
      <c r="R38" s="334" t="str">
        <f>IF(AND('Mapa final'!$H$11="Muy Baja",'Mapa final'!$L$11="Menor"),CONCATENATE("R",'Mapa final'!$A$11),"")</f>
        <v/>
      </c>
      <c r="S38" s="334"/>
      <c r="T38" s="334" t="str">
        <f ca="1">IF(AND('Mapa final'!$H$12="Muy Baja",'Mapa final'!$L$12="Menor"),CONCATENATE("R",'Mapa final'!$A$12),"")</f>
        <v/>
      </c>
      <c r="U38" s="335"/>
      <c r="V38" s="324" t="str">
        <f>IF(AND('Mapa final'!$H$10="Muy Baja",'Mapa final'!$L$10="Moderado"),CONCATENATE("R",'Mapa final'!$A$10),"")</f>
        <v/>
      </c>
      <c r="W38" s="325"/>
      <c r="X38" s="325" t="str">
        <f>IF(AND('Mapa final'!$H$11="Muy Baja",'Mapa final'!$L$11="Moderado"),CONCATENATE("R",'Mapa final'!$A$11),"")</f>
        <v/>
      </c>
      <c r="Y38" s="325"/>
      <c r="Z38" s="325" t="str">
        <f ca="1">IF(AND('Mapa final'!$H$12="Muy Baja",'Mapa final'!$L$12="Moderado"),CONCATENATE("R",'Mapa final'!$A$12),"")</f>
        <v/>
      </c>
      <c r="AA38" s="326"/>
      <c r="AB38" s="299" t="str">
        <f>IF(AND('Mapa final'!$H$10="Muy Baja",'Mapa final'!$L$10="Mayor"),CONCATENATE("R",'Mapa final'!$A$10),"")</f>
        <v/>
      </c>
      <c r="AC38" s="300"/>
      <c r="AD38" s="300" t="str">
        <f>IF(AND('Mapa final'!$H$11="Muy Baja",'Mapa final'!$L$11="Mayor"),CONCATENATE("R",'Mapa final'!$A$11),"")</f>
        <v/>
      </c>
      <c r="AE38" s="300"/>
      <c r="AF38" s="300" t="str">
        <f ca="1">IF(AND('Mapa final'!$H$12="Muy Baja",'Mapa final'!$L$12="Mayor"),CONCATENATE("R",'Mapa final'!$A$12),"")</f>
        <v/>
      </c>
      <c r="AG38" s="302"/>
      <c r="AH38" s="315" t="str">
        <f>IF(AND('Mapa final'!$H$10="Muy Baja",'Mapa final'!$L$10="Catastrófico"),CONCATENATE("R",'Mapa final'!$A$10),"")</f>
        <v/>
      </c>
      <c r="AI38" s="316"/>
      <c r="AJ38" s="316" t="str">
        <f>IF(AND('Mapa final'!$H$11="Muy Baja",'Mapa final'!$L$11="Catastrófico"),CONCATENATE("R",'Mapa final'!$A$11),"")</f>
        <v/>
      </c>
      <c r="AK38" s="316"/>
      <c r="AL38" s="316" t="str">
        <f ca="1">IF(AND('Mapa final'!$H$12="Muy Baja",'Mapa final'!$L$12="Catastrófico"),CONCATENATE("R",'Mapa final'!$A$12),"")</f>
        <v/>
      </c>
      <c r="AM38" s="317"/>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4">
      <c r="A39" s="84"/>
      <c r="B39" s="249"/>
      <c r="C39" s="249"/>
      <c r="D39" s="250"/>
      <c r="E39" s="290"/>
      <c r="F39" s="291"/>
      <c r="G39" s="291"/>
      <c r="H39" s="291"/>
      <c r="I39" s="292"/>
      <c r="J39" s="329"/>
      <c r="K39" s="327"/>
      <c r="L39" s="327"/>
      <c r="M39" s="327"/>
      <c r="N39" s="327"/>
      <c r="O39" s="328"/>
      <c r="P39" s="329"/>
      <c r="Q39" s="327"/>
      <c r="R39" s="327"/>
      <c r="S39" s="327"/>
      <c r="T39" s="327"/>
      <c r="U39" s="328"/>
      <c r="V39" s="318"/>
      <c r="W39" s="319"/>
      <c r="X39" s="319"/>
      <c r="Y39" s="319"/>
      <c r="Z39" s="319"/>
      <c r="AA39" s="320"/>
      <c r="AB39" s="301"/>
      <c r="AC39" s="298"/>
      <c r="AD39" s="298"/>
      <c r="AE39" s="298"/>
      <c r="AF39" s="298"/>
      <c r="AG39" s="297"/>
      <c r="AH39" s="309"/>
      <c r="AI39" s="310"/>
      <c r="AJ39" s="310"/>
      <c r="AK39" s="310"/>
      <c r="AL39" s="310"/>
      <c r="AM39" s="31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4">
      <c r="A40" s="84"/>
      <c r="B40" s="249"/>
      <c r="C40" s="249"/>
      <c r="D40" s="250"/>
      <c r="E40" s="290"/>
      <c r="F40" s="291"/>
      <c r="G40" s="291"/>
      <c r="H40" s="291"/>
      <c r="I40" s="292"/>
      <c r="J40" s="329" t="str">
        <f ca="1">IF(AND('Mapa final'!$H$18="Muy Baja",'Mapa final'!$L$18="Leve"),CONCATENATE("R",'Mapa final'!$A$18),"")</f>
        <v/>
      </c>
      <c r="K40" s="327"/>
      <c r="L40" s="327" t="str">
        <f ca="1">IF(AND('Mapa final'!$H$24="Muy Baja",'Mapa final'!$L$24="Leve"),CONCATENATE("R",'Mapa final'!$A$24),"")</f>
        <v/>
      </c>
      <c r="M40" s="327"/>
      <c r="N40" s="327" t="str">
        <f ca="1">IF(AND('Mapa final'!$H$30="Muy Baja",'Mapa final'!$L$30="Leve"),CONCATENATE("R",'Mapa final'!$A$30),"")</f>
        <v/>
      </c>
      <c r="O40" s="328"/>
      <c r="P40" s="329" t="str">
        <f ca="1">IF(AND('Mapa final'!$H$18="Muy Baja",'Mapa final'!$L$18="Menor"),CONCATENATE("R",'Mapa final'!$A$18),"")</f>
        <v/>
      </c>
      <c r="Q40" s="327"/>
      <c r="R40" s="327" t="str">
        <f ca="1">IF(AND('Mapa final'!$H$24="Muy Baja",'Mapa final'!$L$24="Menor"),CONCATENATE("R",'Mapa final'!$A$24),"")</f>
        <v/>
      </c>
      <c r="S40" s="327"/>
      <c r="T40" s="327" t="str">
        <f ca="1">IF(AND('Mapa final'!$H$30="Muy Baja",'Mapa final'!$L$30="Menor"),CONCATENATE("R",'Mapa final'!$A$30),"")</f>
        <v/>
      </c>
      <c r="U40" s="328"/>
      <c r="V40" s="318" t="str">
        <f ca="1">IF(AND('Mapa final'!$H$18="Muy Baja",'Mapa final'!$L$18="Moderado"),CONCATENATE("R",'Mapa final'!$A$18),"")</f>
        <v/>
      </c>
      <c r="W40" s="319"/>
      <c r="X40" s="319" t="str">
        <f ca="1">IF(AND('Mapa final'!$H$24="Muy Baja",'Mapa final'!$L$24="Moderado"),CONCATENATE("R",'Mapa final'!$A$24),"")</f>
        <v/>
      </c>
      <c r="Y40" s="319"/>
      <c r="Z40" s="319" t="str">
        <f ca="1">IF(AND('Mapa final'!$H$30="Muy Baja",'Mapa final'!$L$30="Moderado"),CONCATENATE("R",'Mapa final'!$A$30),"")</f>
        <v/>
      </c>
      <c r="AA40" s="320"/>
      <c r="AB40" s="301" t="str">
        <f ca="1">IF(AND('Mapa final'!$H$18="Muy Baja",'Mapa final'!$L$18="Mayor"),CONCATENATE("R",'Mapa final'!$A$18),"")</f>
        <v/>
      </c>
      <c r="AC40" s="298"/>
      <c r="AD40" s="296" t="str">
        <f ca="1">IF(AND('Mapa final'!$H$24="Muy Baja",'Mapa final'!$L$24="Mayor"),CONCATENATE("R",'Mapa final'!$A$24),"")</f>
        <v/>
      </c>
      <c r="AE40" s="296"/>
      <c r="AF40" s="296" t="str">
        <f ca="1">IF(AND('Mapa final'!$H$30="Muy Baja",'Mapa final'!$L$30="Mayor"),CONCATENATE("R",'Mapa final'!$A$30),"")</f>
        <v/>
      </c>
      <c r="AG40" s="297"/>
      <c r="AH40" s="309" t="str">
        <f ca="1">IF(AND('Mapa final'!$H$18="Muy Baja",'Mapa final'!$L$18="Catastrófico"),CONCATENATE("R",'Mapa final'!$A$18),"")</f>
        <v/>
      </c>
      <c r="AI40" s="310"/>
      <c r="AJ40" s="310" t="str">
        <f ca="1">IF(AND('Mapa final'!$H$24="Muy Baja",'Mapa final'!$L$24="Catastrófico"),CONCATENATE("R",'Mapa final'!$A$24),"")</f>
        <v/>
      </c>
      <c r="AK40" s="310"/>
      <c r="AL40" s="310" t="str">
        <f ca="1">IF(AND('Mapa final'!$H$30="Muy Baja",'Mapa final'!$L$30="Catastrófico"),CONCATENATE("R",'Mapa final'!$A$30),"")</f>
        <v/>
      </c>
      <c r="AM40" s="31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4">
      <c r="A41" s="84"/>
      <c r="B41" s="249"/>
      <c r="C41" s="249"/>
      <c r="D41" s="250"/>
      <c r="E41" s="290"/>
      <c r="F41" s="291"/>
      <c r="G41" s="291"/>
      <c r="H41" s="291"/>
      <c r="I41" s="292"/>
      <c r="J41" s="329"/>
      <c r="K41" s="327"/>
      <c r="L41" s="327"/>
      <c r="M41" s="327"/>
      <c r="N41" s="327"/>
      <c r="O41" s="328"/>
      <c r="P41" s="329"/>
      <c r="Q41" s="327"/>
      <c r="R41" s="327"/>
      <c r="S41" s="327"/>
      <c r="T41" s="327"/>
      <c r="U41" s="328"/>
      <c r="V41" s="318"/>
      <c r="W41" s="319"/>
      <c r="X41" s="319"/>
      <c r="Y41" s="319"/>
      <c r="Z41" s="319"/>
      <c r="AA41" s="320"/>
      <c r="AB41" s="301"/>
      <c r="AC41" s="298"/>
      <c r="AD41" s="296"/>
      <c r="AE41" s="296"/>
      <c r="AF41" s="296"/>
      <c r="AG41" s="297"/>
      <c r="AH41" s="309"/>
      <c r="AI41" s="310"/>
      <c r="AJ41" s="310"/>
      <c r="AK41" s="310"/>
      <c r="AL41" s="310"/>
      <c r="AM41" s="31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4">
      <c r="A42" s="84"/>
      <c r="B42" s="249"/>
      <c r="C42" s="249"/>
      <c r="D42" s="250"/>
      <c r="E42" s="290"/>
      <c r="F42" s="291"/>
      <c r="G42" s="291"/>
      <c r="H42" s="291"/>
      <c r="I42" s="292"/>
      <c r="J42" s="329" t="str">
        <f ca="1">IF(AND('Mapa final'!$H$36="Muy Baja",'Mapa final'!$L$36="Leve"),CONCATENATE("R",'Mapa final'!$A$36),"")</f>
        <v/>
      </c>
      <c r="K42" s="327"/>
      <c r="L42" s="327" t="str">
        <f ca="1">IF(AND('Mapa final'!$H$42="Muy Baja",'Mapa final'!$L$42="Leve"),CONCATENATE("R",'Mapa final'!$A$42),"")</f>
        <v/>
      </c>
      <c r="M42" s="327"/>
      <c r="N42" s="327" t="str">
        <f ca="1">IF(AND('Mapa final'!$H$48="Muy Baja",'Mapa final'!$L$48="Leve"),CONCATENATE("R",'Mapa final'!$A$48),"")</f>
        <v/>
      </c>
      <c r="O42" s="328"/>
      <c r="P42" s="329" t="str">
        <f ca="1">IF(AND('Mapa final'!$H$36="Muy Baja",'Mapa final'!$L$36="Menor"),CONCATENATE("R",'Mapa final'!$A$36),"")</f>
        <v/>
      </c>
      <c r="Q42" s="327"/>
      <c r="R42" s="327" t="str">
        <f ca="1">IF(AND('Mapa final'!$H$42="Muy Baja",'Mapa final'!$L$42="Menor"),CONCATENATE("R",'Mapa final'!$A$42),"")</f>
        <v/>
      </c>
      <c r="S42" s="327"/>
      <c r="T42" s="327" t="str">
        <f ca="1">IF(AND('Mapa final'!$H$48="Muy Baja",'Mapa final'!$L$48="Menor"),CONCATENATE("R",'Mapa final'!$A$48),"")</f>
        <v/>
      </c>
      <c r="U42" s="328"/>
      <c r="V42" s="318" t="str">
        <f ca="1">IF(AND('Mapa final'!$H$36="Muy Baja",'Mapa final'!$L$36="Moderado"),CONCATENATE("R",'Mapa final'!$A$36),"")</f>
        <v/>
      </c>
      <c r="W42" s="319"/>
      <c r="X42" s="319" t="str">
        <f ca="1">IF(AND('Mapa final'!$H$42="Muy Baja",'Mapa final'!$L$42="Moderado"),CONCATENATE("R",'Mapa final'!$A$42),"")</f>
        <v/>
      </c>
      <c r="Y42" s="319"/>
      <c r="Z42" s="319" t="str">
        <f ca="1">IF(AND('Mapa final'!$H$48="Muy Baja",'Mapa final'!$L$48="Moderado"),CONCATENATE("R",'Mapa final'!$A$48),"")</f>
        <v/>
      </c>
      <c r="AA42" s="320"/>
      <c r="AB42" s="301" t="str">
        <f ca="1">IF(AND('Mapa final'!$H$36="Muy Baja",'Mapa final'!$L$36="Mayor"),CONCATENATE("R",'Mapa final'!$A$36),"")</f>
        <v/>
      </c>
      <c r="AC42" s="298"/>
      <c r="AD42" s="296" t="str">
        <f ca="1">IF(AND('Mapa final'!$H$42="Muy Baja",'Mapa final'!$L$42="Mayor"),CONCATENATE("R",'Mapa final'!$A$42),"")</f>
        <v/>
      </c>
      <c r="AE42" s="296"/>
      <c r="AF42" s="296" t="str">
        <f ca="1">IF(AND('Mapa final'!$H$48="Muy Baja",'Mapa final'!$L$48="Mayor"),CONCATENATE("R",'Mapa final'!$A$48),"")</f>
        <v/>
      </c>
      <c r="AG42" s="297"/>
      <c r="AH42" s="309" t="str">
        <f ca="1">IF(AND('Mapa final'!$H$36="Muy Baja",'Mapa final'!$L$36="Catastrófico"),CONCATENATE("R",'Mapa final'!$A$36),"")</f>
        <v/>
      </c>
      <c r="AI42" s="310"/>
      <c r="AJ42" s="310" t="str">
        <f ca="1">IF(AND('Mapa final'!$H$42="Muy Baja",'Mapa final'!$L$42="Catastrófico"),CONCATENATE("R",'Mapa final'!$A$42),"")</f>
        <v/>
      </c>
      <c r="AK42" s="310"/>
      <c r="AL42" s="310" t="str">
        <f ca="1">IF(AND('Mapa final'!$H$48="Muy Baja",'Mapa final'!$L$48="Catastrófico"),CONCATENATE("R",'Mapa final'!$A$48),"")</f>
        <v/>
      </c>
      <c r="AM42" s="31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4">
      <c r="A43" s="84"/>
      <c r="B43" s="249"/>
      <c r="C43" s="249"/>
      <c r="D43" s="250"/>
      <c r="E43" s="290"/>
      <c r="F43" s="291"/>
      <c r="G43" s="291"/>
      <c r="H43" s="291"/>
      <c r="I43" s="292"/>
      <c r="J43" s="329"/>
      <c r="K43" s="327"/>
      <c r="L43" s="327"/>
      <c r="M43" s="327"/>
      <c r="N43" s="327"/>
      <c r="O43" s="328"/>
      <c r="P43" s="329"/>
      <c r="Q43" s="327"/>
      <c r="R43" s="327"/>
      <c r="S43" s="327"/>
      <c r="T43" s="327"/>
      <c r="U43" s="328"/>
      <c r="V43" s="318"/>
      <c r="W43" s="319"/>
      <c r="X43" s="319"/>
      <c r="Y43" s="319"/>
      <c r="Z43" s="319"/>
      <c r="AA43" s="320"/>
      <c r="AB43" s="301"/>
      <c r="AC43" s="298"/>
      <c r="AD43" s="296"/>
      <c r="AE43" s="296"/>
      <c r="AF43" s="296"/>
      <c r="AG43" s="297"/>
      <c r="AH43" s="309"/>
      <c r="AI43" s="310"/>
      <c r="AJ43" s="310"/>
      <c r="AK43" s="310"/>
      <c r="AL43" s="310"/>
      <c r="AM43" s="31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4">
      <c r="A44" s="84"/>
      <c r="B44" s="249"/>
      <c r="C44" s="249"/>
      <c r="D44" s="250"/>
      <c r="E44" s="290"/>
      <c r="F44" s="291"/>
      <c r="G44" s="291"/>
      <c r="H44" s="291"/>
      <c r="I44" s="292"/>
      <c r="J44" s="329" t="str">
        <f ca="1">IF(AND('Mapa final'!$H$54="Muy Baja",'Mapa final'!$L$54="Leve"),CONCATENATE("R",'Mapa final'!$A$54),"")</f>
        <v/>
      </c>
      <c r="K44" s="327"/>
      <c r="L44" s="327" t="str">
        <f>IF(AND('Mapa final'!$H$60="Muy Baja",'Mapa final'!$L$60="Leve"),CONCATENATE("R",'Mapa final'!$A$60),"")</f>
        <v/>
      </c>
      <c r="M44" s="327"/>
      <c r="N44" s="327" t="str">
        <f>IF(AND('Mapa final'!$H$66="Muy Baja",'Mapa final'!$L$66="Leve"),CONCATENATE("R",'Mapa final'!$A$66),"")</f>
        <v/>
      </c>
      <c r="O44" s="328"/>
      <c r="P44" s="329" t="str">
        <f ca="1">IF(AND('Mapa final'!$H$54="Muy Baja",'Mapa final'!$L$54="Menor"),CONCATENATE("R",'Mapa final'!$A$54),"")</f>
        <v/>
      </c>
      <c r="Q44" s="327"/>
      <c r="R44" s="327" t="str">
        <f>IF(AND('Mapa final'!$H$60="Muy Baja",'Mapa final'!$L$60="Menor"),CONCATENATE("R",'Mapa final'!$A$60),"")</f>
        <v/>
      </c>
      <c r="S44" s="327"/>
      <c r="T44" s="327" t="str">
        <f>IF(AND('Mapa final'!$H$66="Muy Baja",'Mapa final'!$L$66="Menor"),CONCATENATE("R",'Mapa final'!$A$66),"")</f>
        <v/>
      </c>
      <c r="U44" s="328"/>
      <c r="V44" s="318" t="str">
        <f ca="1">IF(AND('Mapa final'!$H$54="Muy Baja",'Mapa final'!$L$54="Moderado"),CONCATENATE("R",'Mapa final'!$A$54),"")</f>
        <v/>
      </c>
      <c r="W44" s="319"/>
      <c r="X44" s="319" t="str">
        <f>IF(AND('Mapa final'!$H$60="Muy Baja",'Mapa final'!$L$60="Moderado"),CONCATENATE("R",'Mapa final'!$A$60),"")</f>
        <v/>
      </c>
      <c r="Y44" s="319"/>
      <c r="Z44" s="319" t="str">
        <f>IF(AND('Mapa final'!$H$66="Muy Baja",'Mapa final'!$L$66="Moderado"),CONCATENATE("R",'Mapa final'!$A$66),"")</f>
        <v/>
      </c>
      <c r="AA44" s="320"/>
      <c r="AB44" s="301" t="str">
        <f ca="1">IF(AND('Mapa final'!$H$54="Muy Baja",'Mapa final'!$L$54="Mayor"),CONCATENATE("R",'Mapa final'!$A$54),"")</f>
        <v/>
      </c>
      <c r="AC44" s="298"/>
      <c r="AD44" s="296" t="str">
        <f>IF(AND('Mapa final'!$H$60="Muy Baja",'Mapa final'!$L$60="Mayor"),CONCATENATE("R",'Mapa final'!$A$60),"")</f>
        <v/>
      </c>
      <c r="AE44" s="296"/>
      <c r="AF44" s="296" t="str">
        <f>IF(AND('Mapa final'!$H$66="Muy Baja",'Mapa final'!$L$66="Mayor"),CONCATENATE("R",'Mapa final'!$A$66),"")</f>
        <v/>
      </c>
      <c r="AG44" s="297"/>
      <c r="AH44" s="309" t="str">
        <f ca="1">IF(AND('Mapa final'!$H$54="Muy Baja",'Mapa final'!$L$54="Catastrófico"),CONCATENATE("R",'Mapa final'!$A$54),"")</f>
        <v/>
      </c>
      <c r="AI44" s="310"/>
      <c r="AJ44" s="310" t="str">
        <f>IF(AND('Mapa final'!$H$60="Muy Baja",'Mapa final'!$L$60="Catastrófico"),CONCATENATE("R",'Mapa final'!$A$60),"")</f>
        <v/>
      </c>
      <c r="AK44" s="310"/>
      <c r="AL44" s="310" t="str">
        <f>IF(AND('Mapa final'!$H$66="Muy Baja",'Mapa final'!$L$66="Catastrófico"),CONCATENATE("R",'Mapa final'!$A$66),"")</f>
        <v/>
      </c>
      <c r="AM44" s="31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45">
      <c r="A45" s="84"/>
      <c r="B45" s="249"/>
      <c r="C45" s="249"/>
      <c r="D45" s="250"/>
      <c r="E45" s="293"/>
      <c r="F45" s="294"/>
      <c r="G45" s="294"/>
      <c r="H45" s="294"/>
      <c r="I45" s="295"/>
      <c r="J45" s="330"/>
      <c r="K45" s="331"/>
      <c r="L45" s="331"/>
      <c r="M45" s="331"/>
      <c r="N45" s="331"/>
      <c r="O45" s="332"/>
      <c r="P45" s="330"/>
      <c r="Q45" s="331"/>
      <c r="R45" s="331"/>
      <c r="S45" s="331"/>
      <c r="T45" s="331"/>
      <c r="U45" s="332"/>
      <c r="V45" s="321"/>
      <c r="W45" s="322"/>
      <c r="X45" s="322"/>
      <c r="Y45" s="322"/>
      <c r="Z45" s="322"/>
      <c r="AA45" s="323"/>
      <c r="AB45" s="306"/>
      <c r="AC45" s="307"/>
      <c r="AD45" s="307"/>
      <c r="AE45" s="307"/>
      <c r="AF45" s="307"/>
      <c r="AG45" s="308"/>
      <c r="AH45" s="312"/>
      <c r="AI45" s="313"/>
      <c r="AJ45" s="313"/>
      <c r="AK45" s="313"/>
      <c r="AL45" s="313"/>
      <c r="AM45" s="31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4">
      <c r="A46" s="84"/>
      <c r="B46" s="84"/>
      <c r="C46" s="84"/>
      <c r="D46" s="84"/>
      <c r="E46" s="84"/>
      <c r="F46" s="84"/>
      <c r="G46" s="84"/>
      <c r="H46" s="84"/>
      <c r="I46" s="84"/>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305"/>
      <c r="AD46" s="288"/>
      <c r="AE46" s="288"/>
      <c r="AF46" s="288"/>
      <c r="AG46" s="289"/>
      <c r="AH46" s="287" t="s">
        <v>108</v>
      </c>
      <c r="AI46" s="288"/>
      <c r="AJ46" s="288"/>
      <c r="AK46" s="288"/>
      <c r="AL46" s="288"/>
      <c r="AM46" s="28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4">
      <c r="A47" s="84"/>
      <c r="B47" s="84"/>
      <c r="C47" s="84"/>
      <c r="D47" s="84"/>
      <c r="E47" s="84"/>
      <c r="F47" s="84"/>
      <c r="G47" s="84"/>
      <c r="H47" s="84"/>
      <c r="I47" s="84"/>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4">
      <c r="A48" s="84"/>
      <c r="B48" s="84"/>
      <c r="C48" s="84"/>
      <c r="D48" s="84"/>
      <c r="E48" s="84"/>
      <c r="F48" s="84"/>
      <c r="G48" s="84"/>
      <c r="H48" s="84"/>
      <c r="I48" s="84"/>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4">
      <c r="A49" s="84"/>
      <c r="B49" s="84"/>
      <c r="C49" s="84"/>
      <c r="D49" s="84"/>
      <c r="E49" s="84"/>
      <c r="F49" s="84"/>
      <c r="G49" s="84"/>
      <c r="H49" s="84"/>
      <c r="I49" s="84"/>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4">
      <c r="A50" s="84"/>
      <c r="B50" s="84"/>
      <c r="C50" s="84"/>
      <c r="D50" s="84"/>
      <c r="E50" s="84"/>
      <c r="F50" s="84"/>
      <c r="G50" s="84"/>
      <c r="H50" s="84"/>
      <c r="I50" s="84"/>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45">
      <c r="A51" s="84"/>
      <c r="B51" s="84"/>
      <c r="C51" s="84"/>
      <c r="D51" s="84"/>
      <c r="E51" s="84"/>
      <c r="F51" s="84"/>
      <c r="G51" s="84"/>
      <c r="H51" s="84"/>
      <c r="I51" s="84"/>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4">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4">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4">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4">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4">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4">
      <c r="B137" s="84"/>
      <c r="C137" s="84"/>
      <c r="D137" s="84"/>
      <c r="E137" s="84"/>
      <c r="F137" s="84"/>
      <c r="G137" s="84"/>
      <c r="H137" s="84"/>
      <c r="I137" s="84"/>
    </row>
    <row r="138" spans="2:63" x14ac:dyDescent="0.4">
      <c r="B138" s="84"/>
      <c r="C138" s="84"/>
      <c r="D138" s="84"/>
      <c r="E138" s="84"/>
      <c r="F138" s="84"/>
      <c r="G138" s="84"/>
      <c r="H138" s="84"/>
      <c r="I138" s="84"/>
    </row>
    <row r="139" spans="2:63" x14ac:dyDescent="0.4">
      <c r="B139" s="84"/>
      <c r="C139" s="84"/>
      <c r="D139" s="84"/>
      <c r="E139" s="84"/>
      <c r="F139" s="84"/>
      <c r="G139" s="84"/>
      <c r="H139" s="84"/>
      <c r="I139" s="84"/>
    </row>
    <row r="140" spans="2:63" x14ac:dyDescent="0.4">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AC19" sqref="AC19"/>
    </sheetView>
  </sheetViews>
  <sheetFormatPr baseColWidth="10" defaultRowHeight="14.6" x14ac:dyDescent="0.4"/>
  <cols>
    <col min="2" max="18" width="5.69140625" customWidth="1"/>
    <col min="19" max="19" width="8.3828125" customWidth="1"/>
    <col min="20" max="23" width="5.69140625" customWidth="1"/>
    <col min="24" max="24" width="8.53515625" customWidth="1"/>
    <col min="25" max="26" width="5.69140625" customWidth="1"/>
    <col min="27" max="27" width="10.69140625" customWidth="1"/>
    <col min="28" max="28" width="5.69140625" customWidth="1"/>
    <col min="29" max="29" width="7.3828125" customWidth="1"/>
    <col min="30" max="33" width="5.69140625" customWidth="1"/>
    <col min="34" max="34" width="8.53515625" customWidth="1"/>
    <col min="35" max="39" width="5.69140625" customWidth="1"/>
    <col min="41" max="46" width="5.69140625" customWidth="1"/>
  </cols>
  <sheetData>
    <row r="1" spans="1:91" x14ac:dyDescent="0.4">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4">
      <c r="A2" s="84"/>
      <c r="B2" s="363" t="s">
        <v>160</v>
      </c>
      <c r="C2" s="364"/>
      <c r="D2" s="364"/>
      <c r="E2" s="364"/>
      <c r="F2" s="364"/>
      <c r="G2" s="364"/>
      <c r="H2" s="364"/>
      <c r="I2" s="364"/>
      <c r="J2" s="303" t="s">
        <v>2</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4">
      <c r="A3" s="84"/>
      <c r="B3" s="364"/>
      <c r="C3" s="364"/>
      <c r="D3" s="364"/>
      <c r="E3" s="364"/>
      <c r="F3" s="364"/>
      <c r="G3" s="364"/>
      <c r="H3" s="364"/>
      <c r="I3" s="364"/>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4">
      <c r="A4" s="84"/>
      <c r="B4" s="364"/>
      <c r="C4" s="364"/>
      <c r="D4" s="364"/>
      <c r="E4" s="364"/>
      <c r="F4" s="364"/>
      <c r="G4" s="364"/>
      <c r="H4" s="364"/>
      <c r="I4" s="364"/>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4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45">
      <c r="A6" s="84"/>
      <c r="B6" s="249" t="s">
        <v>4</v>
      </c>
      <c r="C6" s="249"/>
      <c r="D6" s="250"/>
      <c r="E6" s="346" t="s">
        <v>116</v>
      </c>
      <c r="F6" s="347"/>
      <c r="G6" s="347"/>
      <c r="H6" s="347"/>
      <c r="I6" s="365"/>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54" t="s">
        <v>79</v>
      </c>
      <c r="AP6" s="355"/>
      <c r="AQ6" s="355"/>
      <c r="AR6" s="355"/>
      <c r="AS6" s="355"/>
      <c r="AT6" s="35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45">
      <c r="A7" s="84"/>
      <c r="B7" s="249"/>
      <c r="C7" s="249"/>
      <c r="D7" s="250"/>
      <c r="E7" s="350"/>
      <c r="F7" s="351"/>
      <c r="G7" s="351"/>
      <c r="H7" s="351"/>
      <c r="I7" s="366"/>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357"/>
      <c r="AP7" s="358"/>
      <c r="AQ7" s="358"/>
      <c r="AR7" s="358"/>
      <c r="AS7" s="358"/>
      <c r="AT7" s="35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45">
      <c r="A8" s="84"/>
      <c r="B8" s="249"/>
      <c r="C8" s="249"/>
      <c r="D8" s="250"/>
      <c r="E8" s="350"/>
      <c r="F8" s="351"/>
      <c r="G8" s="351"/>
      <c r="H8" s="351"/>
      <c r="I8" s="366"/>
      <c r="J8" s="52" t="str">
        <f>IF(AND('Mapa final'!$Y$12="Muy Alta",'Mapa final'!$AA$12="Leve"),CONCATENATE("R3C",'Mapa final'!$O$12),"")</f>
        <v/>
      </c>
      <c r="K8" s="53" t="str">
        <f>IF(AND('Mapa final'!$Y$13="Muy Alta",'Mapa final'!$AA$13="Leve"),CONCATENATE("R3C",'Mapa final'!$O$13),"")</f>
        <v/>
      </c>
      <c r="L8" s="53" t="str">
        <f>IF(AND('Mapa final'!$Y$14="Muy Alta",'Mapa final'!$AA$14="Leve"),CONCATENATE("R3C",'Mapa final'!$O$14),"")</f>
        <v/>
      </c>
      <c r="M8" s="53" t="str">
        <f>IF(AND('Mapa final'!$Y$15="Muy Alta",'Mapa final'!$AA$15="Leve"),CONCATENATE("R3C",'Mapa final'!$O$15),"")</f>
        <v/>
      </c>
      <c r="N8" s="53" t="str">
        <f>IF(AND('Mapa final'!$Y$16="Muy Alta",'Mapa final'!$AA$16="Leve"),CONCATENATE("R3C",'Mapa final'!$O$16),"")</f>
        <v/>
      </c>
      <c r="O8" s="54" t="str">
        <f>IF(AND('Mapa final'!$Y$17="Muy Alta",'Mapa final'!$AA$17="Leve"),CONCATENATE("R3C",'Mapa final'!$O$17),"")</f>
        <v/>
      </c>
      <c r="P8" s="52" t="str">
        <f>IF(AND('Mapa final'!$Y$12="Muy Alta",'Mapa final'!$AA$12="Menor"),CONCATENATE("R3C",'Mapa final'!$O$12),"")</f>
        <v/>
      </c>
      <c r="Q8" s="53" t="str">
        <f>IF(AND('Mapa final'!$Y$13="Muy Alta",'Mapa final'!$AA$13="Menor"),CONCATENATE("R3C",'Mapa final'!$O$13),"")</f>
        <v/>
      </c>
      <c r="R8" s="53" t="str">
        <f>IF(AND('Mapa final'!$Y$14="Muy Alta",'Mapa final'!$AA$14="Menor"),CONCATENATE("R3C",'Mapa final'!$O$14),"")</f>
        <v/>
      </c>
      <c r="S8" s="53" t="str">
        <f>IF(AND('Mapa final'!$Y$15="Muy Alta",'Mapa final'!$AA$15="Menor"),CONCATENATE("R3C",'Mapa final'!$O$15),"")</f>
        <v/>
      </c>
      <c r="T8" s="53" t="str">
        <f>IF(AND('Mapa final'!$Y$16="Muy Alta",'Mapa final'!$AA$16="Menor"),CONCATENATE("R3C",'Mapa final'!$O$16),"")</f>
        <v/>
      </c>
      <c r="U8" s="54" t="str">
        <f>IF(AND('Mapa final'!$Y$17="Muy Alta",'Mapa final'!$AA$17="Menor"),CONCATENATE("R3C",'Mapa final'!$O$17),"")</f>
        <v/>
      </c>
      <c r="V8" s="52" t="str">
        <f>IF(AND('Mapa final'!$Y$12="Muy Alta",'Mapa final'!$AA$12="Moderado"),CONCATENATE("R3C",'Mapa final'!$O$12),"")</f>
        <v/>
      </c>
      <c r="W8" s="53" t="str">
        <f>IF(AND('Mapa final'!$Y$13="Muy Alta",'Mapa final'!$AA$13="Moderado"),CONCATENATE("R3C",'Mapa final'!$O$13),"")</f>
        <v/>
      </c>
      <c r="X8" s="53" t="str">
        <f>IF(AND('Mapa final'!$Y$14="Muy Alta",'Mapa final'!$AA$14="Moderado"),CONCATENATE("R3C",'Mapa final'!$O$14),"")</f>
        <v/>
      </c>
      <c r="Y8" s="53" t="str">
        <f>IF(AND('Mapa final'!$Y$15="Muy Alta",'Mapa final'!$AA$15="Moderado"),CONCATENATE("R3C",'Mapa final'!$O$15),"")</f>
        <v/>
      </c>
      <c r="Z8" s="53" t="str">
        <f>IF(AND('Mapa final'!$Y$16="Muy Alta",'Mapa final'!$AA$16="Moderado"),CONCATENATE("R3C",'Mapa final'!$O$16),"")</f>
        <v/>
      </c>
      <c r="AA8" s="54" t="str">
        <f>IF(AND('Mapa final'!$Y$17="Muy Alta",'Mapa final'!$AA$17="Moderado"),CONCATENATE("R3C",'Mapa final'!$O$17),"")</f>
        <v/>
      </c>
      <c r="AB8" s="52" t="str">
        <f>IF(AND('Mapa final'!$Y$12="Muy Alta",'Mapa final'!$AA$12="Mayor"),CONCATENATE("R3C",'Mapa final'!$O$12),"")</f>
        <v/>
      </c>
      <c r="AC8" s="53" t="str">
        <f>IF(AND('Mapa final'!$Y$13="Muy Alta",'Mapa final'!$AA$13="Mayor"),CONCATENATE("R3C",'Mapa final'!$O$13),"")</f>
        <v/>
      </c>
      <c r="AD8" s="53" t="str">
        <f>IF(AND('Mapa final'!$Y$14="Muy Alta",'Mapa final'!$AA$14="Mayor"),CONCATENATE("R3C",'Mapa final'!$O$14),"")</f>
        <v/>
      </c>
      <c r="AE8" s="53" t="str">
        <f>IF(AND('Mapa final'!$Y$15="Muy Alta",'Mapa final'!$AA$15="Mayor"),CONCATENATE("R3C",'Mapa final'!$O$15),"")</f>
        <v/>
      </c>
      <c r="AF8" s="53" t="str">
        <f>IF(AND('Mapa final'!$Y$16="Muy Alta",'Mapa final'!$AA$16="Mayor"),CONCATENATE("R3C",'Mapa final'!$O$16),"")</f>
        <v/>
      </c>
      <c r="AG8" s="54" t="str">
        <f>IF(AND('Mapa final'!$Y$17="Muy Alta",'Mapa final'!$AA$17="Mayor"),CONCATENATE("R3C",'Mapa final'!$O$17),"")</f>
        <v/>
      </c>
      <c r="AH8" s="55" t="str">
        <f>IF(AND('Mapa final'!$Y$12="Muy Alta",'Mapa final'!$AA$12="Catastrófico"),CONCATENATE("R3C",'Mapa final'!$O$12),"")</f>
        <v/>
      </c>
      <c r="AI8" s="56" t="str">
        <f>IF(AND('Mapa final'!$Y$13="Muy Alta",'Mapa final'!$AA$13="Catastrófico"),CONCATENATE("R3C",'Mapa final'!$O$13),"")</f>
        <v/>
      </c>
      <c r="AJ8" s="56" t="str">
        <f>IF(AND('Mapa final'!$Y$14="Muy Alta",'Mapa final'!$AA$14="Catastrófico"),CONCATENATE("R3C",'Mapa final'!$O$14),"")</f>
        <v/>
      </c>
      <c r="AK8" s="56" t="str">
        <f>IF(AND('Mapa final'!$Y$15="Muy Alta",'Mapa final'!$AA$15="Catastrófico"),CONCATENATE("R3C",'Mapa final'!$O$15),"")</f>
        <v/>
      </c>
      <c r="AL8" s="56" t="str">
        <f>IF(AND('Mapa final'!$Y$16="Muy Alta",'Mapa final'!$AA$16="Catastrófico"),CONCATENATE("R3C",'Mapa final'!$O$16),"")</f>
        <v/>
      </c>
      <c r="AM8" s="57" t="str">
        <f>IF(AND('Mapa final'!$Y$17="Muy Alta",'Mapa final'!$AA$17="Catastrófico"),CONCATENATE("R3C",'Mapa final'!$O$17),"")</f>
        <v/>
      </c>
      <c r="AN8" s="84"/>
      <c r="AO8" s="357"/>
      <c r="AP8" s="358"/>
      <c r="AQ8" s="358"/>
      <c r="AR8" s="358"/>
      <c r="AS8" s="358"/>
      <c r="AT8" s="35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45">
      <c r="A9" s="84"/>
      <c r="B9" s="249"/>
      <c r="C9" s="249"/>
      <c r="D9" s="250"/>
      <c r="E9" s="350"/>
      <c r="F9" s="351"/>
      <c r="G9" s="351"/>
      <c r="H9" s="351"/>
      <c r="I9" s="366"/>
      <c r="J9" s="52" t="str">
        <f>IF(AND('Mapa final'!$Y$18="Muy Alta",'Mapa final'!$AA$18="Leve"),CONCATENATE("R4C",'Mapa final'!$O$18),"")</f>
        <v/>
      </c>
      <c r="K9" s="53" t="str">
        <f>IF(AND('Mapa final'!$Y$19="Muy Alta",'Mapa final'!$AA$19="Leve"),CONCATENATE("R4C",'Mapa final'!$O$19),"")</f>
        <v/>
      </c>
      <c r="L9" s="58" t="str">
        <f>IF(AND('Mapa final'!$Y$20="Muy Alta",'Mapa final'!$AA$20="Leve"),CONCATENATE("R4C",'Mapa final'!$O$20),"")</f>
        <v/>
      </c>
      <c r="M9" s="58" t="str">
        <f>IF(AND('Mapa final'!$Y$21="Muy Alta",'Mapa final'!$AA$21="Leve"),CONCATENATE("R4C",'Mapa final'!$O$21),"")</f>
        <v/>
      </c>
      <c r="N9" s="58" t="str">
        <f>IF(AND('Mapa final'!$Y$22="Muy Alta",'Mapa final'!$AA$22="Leve"),CONCATENATE("R4C",'Mapa final'!$O$22),"")</f>
        <v/>
      </c>
      <c r="O9" s="54" t="str">
        <f>IF(AND('Mapa final'!$Y$23="Muy Alta",'Mapa final'!$AA$23="Leve"),CONCATENATE("R4C",'Mapa final'!$O$23),"")</f>
        <v/>
      </c>
      <c r="P9" s="52" t="str">
        <f>IF(AND('Mapa final'!$Y$18="Muy Alta",'Mapa final'!$AA$18="Menor"),CONCATENATE("R4C",'Mapa final'!$O$18),"")</f>
        <v/>
      </c>
      <c r="Q9" s="53" t="str">
        <f>IF(AND('Mapa final'!$Y$19="Muy Alta",'Mapa final'!$AA$19="Menor"),CONCATENATE("R4C",'Mapa final'!$O$19),"")</f>
        <v/>
      </c>
      <c r="R9" s="58" t="str">
        <f>IF(AND('Mapa final'!$Y$20="Muy Alta",'Mapa final'!$AA$20="Menor"),CONCATENATE("R4C",'Mapa final'!$O$20),"")</f>
        <v/>
      </c>
      <c r="S9" s="58" t="str">
        <f>IF(AND('Mapa final'!$Y$21="Muy Alta",'Mapa final'!$AA$21="Menor"),CONCATENATE("R4C",'Mapa final'!$O$21),"")</f>
        <v/>
      </c>
      <c r="T9" s="58" t="str">
        <f>IF(AND('Mapa final'!$Y$22="Muy Alta",'Mapa final'!$AA$22="Menor"),CONCATENATE("R4C",'Mapa final'!$O$22),"")</f>
        <v/>
      </c>
      <c r="U9" s="54" t="str">
        <f>IF(AND('Mapa final'!$Y$23="Muy Alta",'Mapa final'!$AA$23="Menor"),CONCATENATE("R4C",'Mapa final'!$O$23),"")</f>
        <v/>
      </c>
      <c r="V9" s="52" t="str">
        <f>IF(AND('Mapa final'!$Y$18="Muy Alta",'Mapa final'!$AA$18="Moderado"),CONCATENATE("R4C",'Mapa final'!$O$18),"")</f>
        <v/>
      </c>
      <c r="W9" s="53" t="str">
        <f>IF(AND('Mapa final'!$Y$19="Muy Alta",'Mapa final'!$AA$19="Moderado"),CONCATENATE("R4C",'Mapa final'!$O$19),"")</f>
        <v/>
      </c>
      <c r="X9" s="58" t="str">
        <f>IF(AND('Mapa final'!$Y$20="Muy Alta",'Mapa final'!$AA$20="Moderado"),CONCATENATE("R4C",'Mapa final'!$O$20),"")</f>
        <v/>
      </c>
      <c r="Y9" s="58" t="str">
        <f>IF(AND('Mapa final'!$Y$21="Muy Alta",'Mapa final'!$AA$21="Moderado"),CONCATENATE("R4C",'Mapa final'!$O$21),"")</f>
        <v/>
      </c>
      <c r="Z9" s="58" t="str">
        <f>IF(AND('Mapa final'!$Y$22="Muy Alta",'Mapa final'!$AA$22="Moderado"),CONCATENATE("R4C",'Mapa final'!$O$22),"")</f>
        <v/>
      </c>
      <c r="AA9" s="54" t="str">
        <f>IF(AND('Mapa final'!$Y$23="Muy Alta",'Mapa final'!$AA$23="Moderado"),CONCATENATE("R4C",'Mapa final'!$O$23),"")</f>
        <v/>
      </c>
      <c r="AB9" s="52" t="str">
        <f>IF(AND('Mapa final'!$Y$18="Muy Alta",'Mapa final'!$AA$18="Mayor"),CONCATENATE("R4C",'Mapa final'!$O$18),"")</f>
        <v/>
      </c>
      <c r="AC9" s="53" t="str">
        <f>IF(AND('Mapa final'!$Y$19="Muy Alta",'Mapa final'!$AA$19="Mayor"),CONCATENATE("R4C",'Mapa final'!$O$19),"")</f>
        <v/>
      </c>
      <c r="AD9" s="58" t="str">
        <f>IF(AND('Mapa final'!$Y$20="Muy Alta",'Mapa final'!$AA$20="Mayor"),CONCATENATE("R4C",'Mapa final'!$O$20),"")</f>
        <v/>
      </c>
      <c r="AE9" s="58" t="str">
        <f>IF(AND('Mapa final'!$Y$21="Muy Alta",'Mapa final'!$AA$21="Mayor"),CONCATENATE("R4C",'Mapa final'!$O$21),"")</f>
        <v/>
      </c>
      <c r="AF9" s="58" t="str">
        <f>IF(AND('Mapa final'!$Y$22="Muy Alta",'Mapa final'!$AA$22="Mayor"),CONCATENATE("R4C",'Mapa final'!$O$22),"")</f>
        <v/>
      </c>
      <c r="AG9" s="54" t="str">
        <f>IF(AND('Mapa final'!$Y$23="Muy Alta",'Mapa final'!$AA$23="Mayor"),CONCATENATE("R4C",'Mapa final'!$O$23),"")</f>
        <v/>
      </c>
      <c r="AH9" s="55" t="str">
        <f>IF(AND('Mapa final'!$Y$18="Muy Alta",'Mapa final'!$AA$18="Catastrófico"),CONCATENATE("R4C",'Mapa final'!$O$18),"")</f>
        <v/>
      </c>
      <c r="AI9" s="56" t="str">
        <f>IF(AND('Mapa final'!$Y$19="Muy Alta",'Mapa final'!$AA$19="Catastrófico"),CONCATENATE("R4C",'Mapa final'!$O$19),"")</f>
        <v/>
      </c>
      <c r="AJ9" s="56" t="str">
        <f>IF(AND('Mapa final'!$Y$20="Muy Alta",'Mapa final'!$AA$20="Catastrófico"),CONCATENATE("R4C",'Mapa final'!$O$20),"")</f>
        <v/>
      </c>
      <c r="AK9" s="56" t="str">
        <f>IF(AND('Mapa final'!$Y$21="Muy Alta",'Mapa final'!$AA$21="Catastrófico"),CONCATENATE("R4C",'Mapa final'!$O$21),"")</f>
        <v/>
      </c>
      <c r="AL9" s="56" t="str">
        <f>IF(AND('Mapa final'!$Y$22="Muy Alta",'Mapa final'!$AA$22="Catastrófico"),CONCATENATE("R4C",'Mapa final'!$O$22),"")</f>
        <v/>
      </c>
      <c r="AM9" s="57" t="str">
        <f>IF(AND('Mapa final'!$Y$23="Muy Alta",'Mapa final'!$AA$23="Catastrófico"),CONCATENATE("R4C",'Mapa final'!$O$23),"")</f>
        <v/>
      </c>
      <c r="AN9" s="84"/>
      <c r="AO9" s="357"/>
      <c r="AP9" s="358"/>
      <c r="AQ9" s="358"/>
      <c r="AR9" s="358"/>
      <c r="AS9" s="358"/>
      <c r="AT9" s="35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45">
      <c r="A10" s="84"/>
      <c r="B10" s="249"/>
      <c r="C10" s="249"/>
      <c r="D10" s="250"/>
      <c r="E10" s="350"/>
      <c r="F10" s="351"/>
      <c r="G10" s="351"/>
      <c r="H10" s="351"/>
      <c r="I10" s="366"/>
      <c r="J10" s="52" t="str">
        <f>IF(AND('Mapa final'!$Y$24="Muy Alta",'Mapa final'!$AA$24="Leve"),CONCATENATE("R5C",'Mapa final'!$O$24),"")</f>
        <v/>
      </c>
      <c r="K10" s="53" t="str">
        <f>IF(AND('Mapa final'!$Y$25="Muy Alta",'Mapa final'!$AA$25="Leve"),CONCATENATE("R5C",'Mapa final'!$O$25),"")</f>
        <v/>
      </c>
      <c r="L10" s="58" t="str">
        <f>IF(AND('Mapa final'!$Y$26="Muy Alta",'Mapa final'!$AA$26="Leve"),CONCATENATE("R5C",'Mapa final'!$O$26),"")</f>
        <v/>
      </c>
      <c r="M10" s="58" t="str">
        <f>IF(AND('Mapa final'!$Y$27="Muy Alta",'Mapa final'!$AA$27="Leve"),CONCATENATE("R5C",'Mapa final'!$O$27),"")</f>
        <v/>
      </c>
      <c r="N10" s="58" t="str">
        <f>IF(AND('Mapa final'!$Y$28="Muy Alta",'Mapa final'!$AA$28="Leve"),CONCATENATE("R5C",'Mapa final'!$O$28),"")</f>
        <v/>
      </c>
      <c r="O10" s="54" t="str">
        <f>IF(AND('Mapa final'!$Y$29="Muy Alta",'Mapa final'!$AA$29="Leve"),CONCATENATE("R5C",'Mapa final'!$O$29),"")</f>
        <v/>
      </c>
      <c r="P10" s="52" t="str">
        <f>IF(AND('Mapa final'!$Y$24="Muy Alta",'Mapa final'!$AA$24="Menor"),CONCATENATE("R5C",'Mapa final'!$O$24),"")</f>
        <v/>
      </c>
      <c r="Q10" s="53" t="str">
        <f>IF(AND('Mapa final'!$Y$25="Muy Alta",'Mapa final'!$AA$25="Menor"),CONCATENATE("R5C",'Mapa final'!$O$25),"")</f>
        <v/>
      </c>
      <c r="R10" s="58" t="str">
        <f>IF(AND('Mapa final'!$Y$26="Muy Alta",'Mapa final'!$AA$26="Menor"),CONCATENATE("R5C",'Mapa final'!$O$26),"")</f>
        <v/>
      </c>
      <c r="S10" s="58" t="str">
        <f>IF(AND('Mapa final'!$Y$27="Muy Alta",'Mapa final'!$AA$27="Menor"),CONCATENATE("R5C",'Mapa final'!$O$27),"")</f>
        <v/>
      </c>
      <c r="T10" s="58" t="str">
        <f>IF(AND('Mapa final'!$Y$28="Muy Alta",'Mapa final'!$AA$28="Menor"),CONCATENATE("R5C",'Mapa final'!$O$28),"")</f>
        <v/>
      </c>
      <c r="U10" s="54" t="str">
        <f>IF(AND('Mapa final'!$Y$29="Muy Alta",'Mapa final'!$AA$29="Menor"),CONCATENATE("R5C",'Mapa final'!$O$29),"")</f>
        <v/>
      </c>
      <c r="V10" s="52" t="str">
        <f>IF(AND('Mapa final'!$Y$24="Muy Alta",'Mapa final'!$AA$24="Moderado"),CONCATENATE("R5C",'Mapa final'!$O$24),"")</f>
        <v/>
      </c>
      <c r="W10" s="53" t="str">
        <f>IF(AND('Mapa final'!$Y$25="Muy Alta",'Mapa final'!$AA$25="Moderado"),CONCATENATE("R5C",'Mapa final'!$O$25),"")</f>
        <v/>
      </c>
      <c r="X10" s="58" t="str">
        <f>IF(AND('Mapa final'!$Y$26="Muy Alta",'Mapa final'!$AA$26="Moderado"),CONCATENATE("R5C",'Mapa final'!$O$26),"")</f>
        <v/>
      </c>
      <c r="Y10" s="58" t="str">
        <f>IF(AND('Mapa final'!$Y$27="Muy Alta",'Mapa final'!$AA$27="Moderado"),CONCATENATE("R5C",'Mapa final'!$O$27),"")</f>
        <v/>
      </c>
      <c r="Z10" s="58" t="str">
        <f>IF(AND('Mapa final'!$Y$28="Muy Alta",'Mapa final'!$AA$28="Moderado"),CONCATENATE("R5C",'Mapa final'!$O$28),"")</f>
        <v/>
      </c>
      <c r="AA10" s="54" t="str">
        <f>IF(AND('Mapa final'!$Y$29="Muy Alta",'Mapa final'!$AA$29="Moderado"),CONCATENATE("R5C",'Mapa final'!$O$29),"")</f>
        <v/>
      </c>
      <c r="AB10" s="52" t="str">
        <f>IF(AND('Mapa final'!$Y$24="Muy Alta",'Mapa final'!$AA$24="Mayor"),CONCATENATE("R5C",'Mapa final'!$O$24),"")</f>
        <v/>
      </c>
      <c r="AC10" s="53" t="str">
        <f>IF(AND('Mapa final'!$Y$25="Muy Alta",'Mapa final'!$AA$25="Mayor"),CONCATENATE("R5C",'Mapa final'!$O$25),"")</f>
        <v/>
      </c>
      <c r="AD10" s="58" t="str">
        <f>IF(AND('Mapa final'!$Y$26="Muy Alta",'Mapa final'!$AA$26="Mayor"),CONCATENATE("R5C",'Mapa final'!$O$26),"")</f>
        <v/>
      </c>
      <c r="AE10" s="58" t="str">
        <f>IF(AND('Mapa final'!$Y$27="Muy Alta",'Mapa final'!$AA$27="Mayor"),CONCATENATE("R5C",'Mapa final'!$O$27),"")</f>
        <v/>
      </c>
      <c r="AF10" s="58" t="str">
        <f>IF(AND('Mapa final'!$Y$28="Muy Alta",'Mapa final'!$AA$28="Mayor"),CONCATENATE("R5C",'Mapa final'!$O$28),"")</f>
        <v/>
      </c>
      <c r="AG10" s="54" t="str">
        <f>IF(AND('Mapa final'!$Y$29="Muy Alta",'Mapa final'!$AA$29="Mayor"),CONCATENATE("R5C",'Mapa final'!$O$29),"")</f>
        <v/>
      </c>
      <c r="AH10" s="55" t="str">
        <f>IF(AND('Mapa final'!$Y$24="Muy Alta",'Mapa final'!$AA$24="Catastrófico"),CONCATENATE("R5C",'Mapa final'!$O$24),"")</f>
        <v/>
      </c>
      <c r="AI10" s="56" t="str">
        <f>IF(AND('Mapa final'!$Y$25="Muy Alta",'Mapa final'!$AA$25="Catastrófico"),CONCATENATE("R5C",'Mapa final'!$O$25),"")</f>
        <v/>
      </c>
      <c r="AJ10" s="56" t="str">
        <f>IF(AND('Mapa final'!$Y$26="Muy Alta",'Mapa final'!$AA$26="Catastrófico"),CONCATENATE("R5C",'Mapa final'!$O$26),"")</f>
        <v/>
      </c>
      <c r="AK10" s="56" t="str">
        <f>IF(AND('Mapa final'!$Y$27="Muy Alta",'Mapa final'!$AA$27="Catastrófico"),CONCATENATE("R5C",'Mapa final'!$O$27),"")</f>
        <v/>
      </c>
      <c r="AL10" s="56" t="str">
        <f>IF(AND('Mapa final'!$Y$28="Muy Alta",'Mapa final'!$AA$28="Catastrófico"),CONCATENATE("R5C",'Mapa final'!$O$28),"")</f>
        <v/>
      </c>
      <c r="AM10" s="57" t="str">
        <f>IF(AND('Mapa final'!$Y$29="Muy Alta",'Mapa final'!$AA$29="Catastrófico"),CONCATENATE("R5C",'Mapa final'!$O$29),"")</f>
        <v/>
      </c>
      <c r="AN10" s="84"/>
      <c r="AO10" s="357"/>
      <c r="AP10" s="358"/>
      <c r="AQ10" s="358"/>
      <c r="AR10" s="358"/>
      <c r="AS10" s="358"/>
      <c r="AT10" s="35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45">
      <c r="A11" s="84"/>
      <c r="B11" s="249"/>
      <c r="C11" s="249"/>
      <c r="D11" s="250"/>
      <c r="E11" s="350"/>
      <c r="F11" s="351"/>
      <c r="G11" s="351"/>
      <c r="H11" s="351"/>
      <c r="I11" s="366"/>
      <c r="J11" s="52" t="str">
        <f>IF(AND('Mapa final'!$Y$30="Muy Alta",'Mapa final'!$AA$30="Leve"),CONCATENATE("R6C",'Mapa final'!$O$30),"")</f>
        <v/>
      </c>
      <c r="K11" s="53" t="str">
        <f>IF(AND('Mapa final'!$Y$31="Muy Alta",'Mapa final'!$AA$31="Leve"),CONCATENATE("R6C",'Mapa final'!$O$31),"")</f>
        <v/>
      </c>
      <c r="L11" s="58" t="str">
        <f>IF(AND('Mapa final'!$Y$32="Muy Alta",'Mapa final'!$AA$32="Leve"),CONCATENATE("R6C",'Mapa final'!$O$32),"")</f>
        <v/>
      </c>
      <c r="M11" s="58" t="str">
        <f>IF(AND('Mapa final'!$Y$33="Muy Alta",'Mapa final'!$AA$33="Leve"),CONCATENATE("R6C",'Mapa final'!$O$33),"")</f>
        <v/>
      </c>
      <c r="N11" s="58" t="str">
        <f>IF(AND('Mapa final'!$Y$34="Muy Alta",'Mapa final'!$AA$34="Leve"),CONCATENATE("R6C",'Mapa final'!$O$34),"")</f>
        <v/>
      </c>
      <c r="O11" s="54" t="str">
        <f>IF(AND('Mapa final'!$Y$35="Muy Alta",'Mapa final'!$AA$35="Leve"),CONCATENATE("R6C",'Mapa final'!$O$35),"")</f>
        <v/>
      </c>
      <c r="P11" s="52" t="str">
        <f>IF(AND('Mapa final'!$Y$30="Muy Alta",'Mapa final'!$AA$30="Menor"),CONCATENATE("R6C",'Mapa final'!$O$30),"")</f>
        <v/>
      </c>
      <c r="Q11" s="53" t="str">
        <f>IF(AND('Mapa final'!$Y$31="Muy Alta",'Mapa final'!$AA$31="Menor"),CONCATENATE("R6C",'Mapa final'!$O$31),"")</f>
        <v/>
      </c>
      <c r="R11" s="58" t="str">
        <f>IF(AND('Mapa final'!$Y$32="Muy Alta",'Mapa final'!$AA$32="Menor"),CONCATENATE("R6C",'Mapa final'!$O$32),"")</f>
        <v/>
      </c>
      <c r="S11" s="58" t="str">
        <f>IF(AND('Mapa final'!$Y$33="Muy Alta",'Mapa final'!$AA$33="Menor"),CONCATENATE("R6C",'Mapa final'!$O$33),"")</f>
        <v/>
      </c>
      <c r="T11" s="58" t="str">
        <f>IF(AND('Mapa final'!$Y$34="Muy Alta",'Mapa final'!$AA$34="Menor"),CONCATENATE("R6C",'Mapa final'!$O$34),"")</f>
        <v/>
      </c>
      <c r="U11" s="54" t="str">
        <f>IF(AND('Mapa final'!$Y$35="Muy Alta",'Mapa final'!$AA$35="Menor"),CONCATENATE("R6C",'Mapa final'!$O$35),"")</f>
        <v/>
      </c>
      <c r="V11" s="52" t="str">
        <f>IF(AND('Mapa final'!$Y$30="Muy Alta",'Mapa final'!$AA$30="Moderado"),CONCATENATE("R6C",'Mapa final'!$O$30),"")</f>
        <v/>
      </c>
      <c r="W11" s="53" t="str">
        <f>IF(AND('Mapa final'!$Y$31="Muy Alta",'Mapa final'!$AA$31="Moderado"),CONCATENATE("R6C",'Mapa final'!$O$31),"")</f>
        <v/>
      </c>
      <c r="X11" s="58" t="str">
        <f>IF(AND('Mapa final'!$Y$32="Muy Alta",'Mapa final'!$AA$32="Moderado"),CONCATENATE("R6C",'Mapa final'!$O$32),"")</f>
        <v/>
      </c>
      <c r="Y11" s="58" t="str">
        <f>IF(AND('Mapa final'!$Y$33="Muy Alta",'Mapa final'!$AA$33="Moderado"),CONCATENATE("R6C",'Mapa final'!$O$33),"")</f>
        <v/>
      </c>
      <c r="Z11" s="58" t="str">
        <f>IF(AND('Mapa final'!$Y$34="Muy Alta",'Mapa final'!$AA$34="Moderado"),CONCATENATE("R6C",'Mapa final'!$O$34),"")</f>
        <v/>
      </c>
      <c r="AA11" s="54" t="str">
        <f>IF(AND('Mapa final'!$Y$35="Muy Alta",'Mapa final'!$AA$35="Moderado"),CONCATENATE("R6C",'Mapa final'!$O$35),"")</f>
        <v/>
      </c>
      <c r="AB11" s="52" t="str">
        <f>IF(AND('Mapa final'!$Y$30="Muy Alta",'Mapa final'!$AA$30="Mayor"),CONCATENATE("R6C",'Mapa final'!$O$30),"")</f>
        <v/>
      </c>
      <c r="AC11" s="53" t="str">
        <f>IF(AND('Mapa final'!$Y$31="Muy Alta",'Mapa final'!$AA$31="Mayor"),CONCATENATE("R6C",'Mapa final'!$O$31),"")</f>
        <v/>
      </c>
      <c r="AD11" s="58" t="str">
        <f>IF(AND('Mapa final'!$Y$32="Muy Alta",'Mapa final'!$AA$32="Mayor"),CONCATENATE("R6C",'Mapa final'!$O$32),"")</f>
        <v/>
      </c>
      <c r="AE11" s="58" t="str">
        <f>IF(AND('Mapa final'!$Y$33="Muy Alta",'Mapa final'!$AA$33="Mayor"),CONCATENATE("R6C",'Mapa final'!$O$33),"")</f>
        <v/>
      </c>
      <c r="AF11" s="58" t="str">
        <f>IF(AND('Mapa final'!$Y$34="Muy Alta",'Mapa final'!$AA$34="Mayor"),CONCATENATE("R6C",'Mapa final'!$O$34),"")</f>
        <v/>
      </c>
      <c r="AG11" s="54" t="str">
        <f>IF(AND('Mapa final'!$Y$35="Muy Alta",'Mapa final'!$AA$35="Mayor"),CONCATENATE("R6C",'Mapa final'!$O$35),"")</f>
        <v/>
      </c>
      <c r="AH11" s="55" t="str">
        <f>IF(AND('Mapa final'!$Y$30="Muy Alta",'Mapa final'!$AA$30="Catastrófico"),CONCATENATE("R6C",'Mapa final'!$O$30),"")</f>
        <v/>
      </c>
      <c r="AI11" s="56" t="str">
        <f>IF(AND('Mapa final'!$Y$31="Muy Alta",'Mapa final'!$AA$31="Catastrófico"),CONCATENATE("R6C",'Mapa final'!$O$31),"")</f>
        <v/>
      </c>
      <c r="AJ11" s="56" t="str">
        <f>IF(AND('Mapa final'!$Y$32="Muy Alta",'Mapa final'!$AA$32="Catastrófico"),CONCATENATE("R6C",'Mapa final'!$O$32),"")</f>
        <v/>
      </c>
      <c r="AK11" s="56" t="str">
        <f>IF(AND('Mapa final'!$Y$33="Muy Alta",'Mapa final'!$AA$33="Catastrófico"),CONCATENATE("R6C",'Mapa final'!$O$33),"")</f>
        <v/>
      </c>
      <c r="AL11" s="56" t="str">
        <f>IF(AND('Mapa final'!$Y$34="Muy Alta",'Mapa final'!$AA$34="Catastrófico"),CONCATENATE("R6C",'Mapa final'!$O$34),"")</f>
        <v/>
      </c>
      <c r="AM11" s="57" t="str">
        <f>IF(AND('Mapa final'!$Y$35="Muy Alta",'Mapa final'!$AA$35="Catastrófico"),CONCATENATE("R6C",'Mapa final'!$O$35),"")</f>
        <v/>
      </c>
      <c r="AN11" s="84"/>
      <c r="AO11" s="357"/>
      <c r="AP11" s="358"/>
      <c r="AQ11" s="358"/>
      <c r="AR11" s="358"/>
      <c r="AS11" s="358"/>
      <c r="AT11" s="35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45">
      <c r="A12" s="84"/>
      <c r="B12" s="249"/>
      <c r="C12" s="249"/>
      <c r="D12" s="250"/>
      <c r="E12" s="350"/>
      <c r="F12" s="351"/>
      <c r="G12" s="351"/>
      <c r="H12" s="351"/>
      <c r="I12" s="366"/>
      <c r="J12" s="52" t="str">
        <f>IF(AND('Mapa final'!$Y$36="Muy Alta",'Mapa final'!$AA$36="Leve"),CONCATENATE("R7C",'Mapa final'!$O$36),"")</f>
        <v/>
      </c>
      <c r="K12" s="53" t="str">
        <f>IF(AND('Mapa final'!$Y$37="Muy Alta",'Mapa final'!$AA$37="Leve"),CONCATENATE("R7C",'Mapa final'!$O$37),"")</f>
        <v/>
      </c>
      <c r="L12" s="58" t="str">
        <f>IF(AND('Mapa final'!$Y$38="Muy Alta",'Mapa final'!$AA$38="Leve"),CONCATENATE("R7C",'Mapa final'!$O$38),"")</f>
        <v/>
      </c>
      <c r="M12" s="58" t="str">
        <f>IF(AND('Mapa final'!$Y$39="Muy Alta",'Mapa final'!$AA$39="Leve"),CONCATENATE("R7C",'Mapa final'!$O$39),"")</f>
        <v/>
      </c>
      <c r="N12" s="58" t="str">
        <f>IF(AND('Mapa final'!$Y$40="Muy Alta",'Mapa final'!$AA$40="Leve"),CONCATENATE("R7C",'Mapa final'!$O$40),"")</f>
        <v/>
      </c>
      <c r="O12" s="54" t="str">
        <f>IF(AND('Mapa final'!$Y$41="Muy Alta",'Mapa final'!$AA$41="Leve"),CONCATENATE("R7C",'Mapa final'!$O$41),"")</f>
        <v/>
      </c>
      <c r="P12" s="52" t="str">
        <f>IF(AND('Mapa final'!$Y$36="Muy Alta",'Mapa final'!$AA$36="Menor"),CONCATENATE("R7C",'Mapa final'!$O$36),"")</f>
        <v/>
      </c>
      <c r="Q12" s="53" t="str">
        <f>IF(AND('Mapa final'!$Y$37="Muy Alta",'Mapa final'!$AA$37="Menor"),CONCATENATE("R7C",'Mapa final'!$O$37),"")</f>
        <v/>
      </c>
      <c r="R12" s="58" t="str">
        <f>IF(AND('Mapa final'!$Y$38="Muy Alta",'Mapa final'!$AA$38="Menor"),CONCATENATE("R7C",'Mapa final'!$O$38),"")</f>
        <v/>
      </c>
      <c r="S12" s="58" t="str">
        <f>IF(AND('Mapa final'!$Y$39="Muy Alta",'Mapa final'!$AA$39="Menor"),CONCATENATE("R7C",'Mapa final'!$O$39),"")</f>
        <v/>
      </c>
      <c r="T12" s="58" t="str">
        <f>IF(AND('Mapa final'!$Y$40="Muy Alta",'Mapa final'!$AA$40="Menor"),CONCATENATE("R7C",'Mapa final'!$O$40),"")</f>
        <v/>
      </c>
      <c r="U12" s="54" t="str">
        <f>IF(AND('Mapa final'!$Y$41="Muy Alta",'Mapa final'!$AA$41="Menor"),CONCATENATE("R7C",'Mapa final'!$O$41),"")</f>
        <v/>
      </c>
      <c r="V12" s="52" t="str">
        <f>IF(AND('Mapa final'!$Y$36="Muy Alta",'Mapa final'!$AA$36="Moderado"),CONCATENATE("R7C",'Mapa final'!$O$36),"")</f>
        <v/>
      </c>
      <c r="W12" s="53" t="str">
        <f>IF(AND('Mapa final'!$Y$37="Muy Alta",'Mapa final'!$AA$37="Moderado"),CONCATENATE("R7C",'Mapa final'!$O$37),"")</f>
        <v/>
      </c>
      <c r="X12" s="58" t="str">
        <f>IF(AND('Mapa final'!$Y$38="Muy Alta",'Mapa final'!$AA$38="Moderado"),CONCATENATE("R7C",'Mapa final'!$O$38),"")</f>
        <v/>
      </c>
      <c r="Y12" s="58" t="str">
        <f>IF(AND('Mapa final'!$Y$39="Muy Alta",'Mapa final'!$AA$39="Moderado"),CONCATENATE("R7C",'Mapa final'!$O$39),"")</f>
        <v/>
      </c>
      <c r="Z12" s="58" t="str">
        <f>IF(AND('Mapa final'!$Y$40="Muy Alta",'Mapa final'!$AA$40="Moderado"),CONCATENATE("R7C",'Mapa final'!$O$40),"")</f>
        <v/>
      </c>
      <c r="AA12" s="54" t="str">
        <f>IF(AND('Mapa final'!$Y$41="Muy Alta",'Mapa final'!$AA$41="Moderado"),CONCATENATE("R7C",'Mapa final'!$O$41),"")</f>
        <v/>
      </c>
      <c r="AB12" s="52" t="str">
        <f>IF(AND('Mapa final'!$Y$36="Muy Alta",'Mapa final'!$AA$36="Mayor"),CONCATENATE("R7C",'Mapa final'!$O$36),"")</f>
        <v/>
      </c>
      <c r="AC12" s="53" t="str">
        <f>IF(AND('Mapa final'!$Y$37="Muy Alta",'Mapa final'!$AA$37="Mayor"),CONCATENATE("R7C",'Mapa final'!$O$37),"")</f>
        <v/>
      </c>
      <c r="AD12" s="58" t="str">
        <f>IF(AND('Mapa final'!$Y$38="Muy Alta",'Mapa final'!$AA$38="Mayor"),CONCATENATE("R7C",'Mapa final'!$O$38),"")</f>
        <v/>
      </c>
      <c r="AE12" s="58" t="str">
        <f>IF(AND('Mapa final'!$Y$39="Muy Alta",'Mapa final'!$AA$39="Mayor"),CONCATENATE("R7C",'Mapa final'!$O$39),"")</f>
        <v/>
      </c>
      <c r="AF12" s="58" t="str">
        <f>IF(AND('Mapa final'!$Y$40="Muy Alta",'Mapa final'!$AA$40="Mayor"),CONCATENATE("R7C",'Mapa final'!$O$40),"")</f>
        <v/>
      </c>
      <c r="AG12" s="54" t="str">
        <f>IF(AND('Mapa final'!$Y$41="Muy Alta",'Mapa final'!$AA$41="Mayor"),CONCATENATE("R7C",'Mapa final'!$O$41),"")</f>
        <v/>
      </c>
      <c r="AH12" s="55" t="str">
        <f>IF(AND('Mapa final'!$Y$36="Muy Alta",'Mapa final'!$AA$36="Catastrófico"),CONCATENATE("R7C",'Mapa final'!$O$36),"")</f>
        <v/>
      </c>
      <c r="AI12" s="56" t="str">
        <f>IF(AND('Mapa final'!$Y$37="Muy Alta",'Mapa final'!$AA$37="Catastrófico"),CONCATENATE("R7C",'Mapa final'!$O$37),"")</f>
        <v/>
      </c>
      <c r="AJ12" s="56" t="str">
        <f>IF(AND('Mapa final'!$Y$38="Muy Alta",'Mapa final'!$AA$38="Catastrófico"),CONCATENATE("R7C",'Mapa final'!$O$38),"")</f>
        <v/>
      </c>
      <c r="AK12" s="56" t="str">
        <f>IF(AND('Mapa final'!$Y$39="Muy Alta",'Mapa final'!$AA$39="Catastrófico"),CONCATENATE("R7C",'Mapa final'!$O$39),"")</f>
        <v/>
      </c>
      <c r="AL12" s="56" t="str">
        <f>IF(AND('Mapa final'!$Y$40="Muy Alta",'Mapa final'!$AA$40="Catastrófico"),CONCATENATE("R7C",'Mapa final'!$O$40),"")</f>
        <v/>
      </c>
      <c r="AM12" s="57" t="str">
        <f>IF(AND('Mapa final'!$Y$41="Muy Alta",'Mapa final'!$AA$41="Catastrófico"),CONCATENATE("R7C",'Mapa final'!$O$41),"")</f>
        <v/>
      </c>
      <c r="AN12" s="84"/>
      <c r="AO12" s="357"/>
      <c r="AP12" s="358"/>
      <c r="AQ12" s="358"/>
      <c r="AR12" s="358"/>
      <c r="AS12" s="358"/>
      <c r="AT12" s="35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45">
      <c r="A13" s="84"/>
      <c r="B13" s="249"/>
      <c r="C13" s="249"/>
      <c r="D13" s="250"/>
      <c r="E13" s="350"/>
      <c r="F13" s="351"/>
      <c r="G13" s="351"/>
      <c r="H13" s="351"/>
      <c r="I13" s="366"/>
      <c r="J13" s="52" t="str">
        <f>IF(AND('Mapa final'!$Y$42="Muy Alta",'Mapa final'!$AA$42="Leve"),CONCATENATE("R8C",'Mapa final'!$O$42),"")</f>
        <v/>
      </c>
      <c r="K13" s="53" t="str">
        <f>IF(AND('Mapa final'!$Y$43="Muy Alta",'Mapa final'!$AA$43="Leve"),CONCATENATE("R8C",'Mapa final'!$O$43),"")</f>
        <v/>
      </c>
      <c r="L13" s="58" t="str">
        <f>IF(AND('Mapa final'!$Y$44="Muy Alta",'Mapa final'!$AA$44="Leve"),CONCATENATE("R8C",'Mapa final'!$O$44),"")</f>
        <v/>
      </c>
      <c r="M13" s="58" t="str">
        <f>IF(AND('Mapa final'!$Y$45="Muy Alta",'Mapa final'!$AA$45="Leve"),CONCATENATE("R8C",'Mapa final'!$O$45),"")</f>
        <v/>
      </c>
      <c r="N13" s="58" t="str">
        <f>IF(AND('Mapa final'!$Y$46="Muy Alta",'Mapa final'!$AA$46="Leve"),CONCATENATE("R8C",'Mapa final'!$O$46),"")</f>
        <v/>
      </c>
      <c r="O13" s="54" t="str">
        <f>IF(AND('Mapa final'!$Y$47="Muy Alta",'Mapa final'!$AA$47="Leve"),CONCATENATE("R8C",'Mapa final'!$O$47),"")</f>
        <v/>
      </c>
      <c r="P13" s="52" t="str">
        <f>IF(AND('Mapa final'!$Y$42="Muy Alta",'Mapa final'!$AA$42="Menor"),CONCATENATE("R8C",'Mapa final'!$O$42),"")</f>
        <v/>
      </c>
      <c r="Q13" s="53" t="str">
        <f>IF(AND('Mapa final'!$Y$43="Muy Alta",'Mapa final'!$AA$43="Menor"),CONCATENATE("R8C",'Mapa final'!$O$43),"")</f>
        <v/>
      </c>
      <c r="R13" s="58" t="str">
        <f>IF(AND('Mapa final'!$Y$44="Muy Alta",'Mapa final'!$AA$44="Menor"),CONCATENATE("R8C",'Mapa final'!$O$44),"")</f>
        <v/>
      </c>
      <c r="S13" s="58" t="str">
        <f>IF(AND('Mapa final'!$Y$45="Muy Alta",'Mapa final'!$AA$45="Menor"),CONCATENATE("R8C",'Mapa final'!$O$45),"")</f>
        <v/>
      </c>
      <c r="T13" s="58" t="str">
        <f>IF(AND('Mapa final'!$Y$46="Muy Alta",'Mapa final'!$AA$46="Menor"),CONCATENATE("R8C",'Mapa final'!$O$46),"")</f>
        <v/>
      </c>
      <c r="U13" s="54" t="str">
        <f>IF(AND('Mapa final'!$Y$47="Muy Alta",'Mapa final'!$AA$47="Menor"),CONCATENATE("R8C",'Mapa final'!$O$47),"")</f>
        <v/>
      </c>
      <c r="V13" s="52" t="str">
        <f>IF(AND('Mapa final'!$Y$42="Muy Alta",'Mapa final'!$AA$42="Moderado"),CONCATENATE("R8C",'Mapa final'!$O$42),"")</f>
        <v/>
      </c>
      <c r="W13" s="53" t="str">
        <f>IF(AND('Mapa final'!$Y$43="Muy Alta",'Mapa final'!$AA$43="Moderado"),CONCATENATE("R8C",'Mapa final'!$O$43),"")</f>
        <v/>
      </c>
      <c r="X13" s="58" t="str">
        <f>IF(AND('Mapa final'!$Y$44="Muy Alta",'Mapa final'!$AA$44="Moderado"),CONCATENATE("R8C",'Mapa final'!$O$44),"")</f>
        <v/>
      </c>
      <c r="Y13" s="58" t="str">
        <f>IF(AND('Mapa final'!$Y$45="Muy Alta",'Mapa final'!$AA$45="Moderado"),CONCATENATE("R8C",'Mapa final'!$O$45),"")</f>
        <v/>
      </c>
      <c r="Z13" s="58" t="str">
        <f>IF(AND('Mapa final'!$Y$46="Muy Alta",'Mapa final'!$AA$46="Moderado"),CONCATENATE("R8C",'Mapa final'!$O$46),"")</f>
        <v/>
      </c>
      <c r="AA13" s="54" t="str">
        <f>IF(AND('Mapa final'!$Y$47="Muy Alta",'Mapa final'!$AA$47="Moderado"),CONCATENATE("R8C",'Mapa final'!$O$47),"")</f>
        <v/>
      </c>
      <c r="AB13" s="52" t="str">
        <f>IF(AND('Mapa final'!$Y$42="Muy Alta",'Mapa final'!$AA$42="Mayor"),CONCATENATE("R8C",'Mapa final'!$O$42),"")</f>
        <v/>
      </c>
      <c r="AC13" s="53" t="str">
        <f>IF(AND('Mapa final'!$Y$43="Muy Alta",'Mapa final'!$AA$43="Mayor"),CONCATENATE("R8C",'Mapa final'!$O$43),"")</f>
        <v/>
      </c>
      <c r="AD13" s="58" t="str">
        <f>IF(AND('Mapa final'!$Y$44="Muy Alta",'Mapa final'!$AA$44="Mayor"),CONCATENATE("R8C",'Mapa final'!$O$44),"")</f>
        <v/>
      </c>
      <c r="AE13" s="58" t="str">
        <f>IF(AND('Mapa final'!$Y$45="Muy Alta",'Mapa final'!$AA$45="Mayor"),CONCATENATE("R8C",'Mapa final'!$O$45),"")</f>
        <v/>
      </c>
      <c r="AF13" s="58" t="str">
        <f>IF(AND('Mapa final'!$Y$46="Muy Alta",'Mapa final'!$AA$46="Mayor"),CONCATENATE("R8C",'Mapa final'!$O$46),"")</f>
        <v/>
      </c>
      <c r="AG13" s="54" t="str">
        <f>IF(AND('Mapa final'!$Y$47="Muy Alta",'Mapa final'!$AA$47="Mayor"),CONCATENATE("R8C",'Mapa final'!$O$47),"")</f>
        <v/>
      </c>
      <c r="AH13" s="55" t="str">
        <f>IF(AND('Mapa final'!$Y$42="Muy Alta",'Mapa final'!$AA$42="Catastrófico"),CONCATENATE("R8C",'Mapa final'!$O$42),"")</f>
        <v/>
      </c>
      <c r="AI13" s="56" t="str">
        <f>IF(AND('Mapa final'!$Y$43="Muy Alta",'Mapa final'!$AA$43="Catastrófico"),CONCATENATE("R8C",'Mapa final'!$O$43),"")</f>
        <v/>
      </c>
      <c r="AJ13" s="56" t="str">
        <f>IF(AND('Mapa final'!$Y$44="Muy Alta",'Mapa final'!$AA$44="Catastrófico"),CONCATENATE("R8C",'Mapa final'!$O$44),"")</f>
        <v/>
      </c>
      <c r="AK13" s="56" t="str">
        <f>IF(AND('Mapa final'!$Y$45="Muy Alta",'Mapa final'!$AA$45="Catastrófico"),CONCATENATE("R8C",'Mapa final'!$O$45),"")</f>
        <v/>
      </c>
      <c r="AL13" s="56" t="str">
        <f>IF(AND('Mapa final'!$Y$46="Muy Alta",'Mapa final'!$AA$46="Catastrófico"),CONCATENATE("R8C",'Mapa final'!$O$46),"")</f>
        <v/>
      </c>
      <c r="AM13" s="57" t="str">
        <f>IF(AND('Mapa final'!$Y$47="Muy Alta",'Mapa final'!$AA$47="Catastrófico"),CONCATENATE("R8C",'Mapa final'!$O$47),"")</f>
        <v/>
      </c>
      <c r="AN13" s="84"/>
      <c r="AO13" s="357"/>
      <c r="AP13" s="358"/>
      <c r="AQ13" s="358"/>
      <c r="AR13" s="358"/>
      <c r="AS13" s="358"/>
      <c r="AT13" s="35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45">
      <c r="A14" s="84"/>
      <c r="B14" s="249"/>
      <c r="C14" s="249"/>
      <c r="D14" s="250"/>
      <c r="E14" s="350"/>
      <c r="F14" s="351"/>
      <c r="G14" s="351"/>
      <c r="H14" s="351"/>
      <c r="I14" s="366"/>
      <c r="J14" s="52" t="str">
        <f>IF(AND('Mapa final'!$Y$48="Muy Alta",'Mapa final'!$AA$48="Leve"),CONCATENATE("R9C",'Mapa final'!$O$48),"")</f>
        <v/>
      </c>
      <c r="K14" s="53" t="str">
        <f>IF(AND('Mapa final'!$Y$49="Muy Alta",'Mapa final'!$AA$49="Leve"),CONCATENATE("R9C",'Mapa final'!$O$49),"")</f>
        <v/>
      </c>
      <c r="L14" s="58" t="str">
        <f>IF(AND('Mapa final'!$Y$50="Muy Alta",'Mapa final'!$AA$50="Leve"),CONCATENATE("R9C",'Mapa final'!$O$50),"")</f>
        <v/>
      </c>
      <c r="M14" s="58" t="str">
        <f>IF(AND('Mapa final'!$Y$51="Muy Alta",'Mapa final'!$AA$51="Leve"),CONCATENATE("R9C",'Mapa final'!$O$51),"")</f>
        <v/>
      </c>
      <c r="N14" s="58" t="str">
        <f>IF(AND('Mapa final'!$Y$52="Muy Alta",'Mapa final'!$AA$52="Leve"),CONCATENATE("R9C",'Mapa final'!$O$52),"")</f>
        <v/>
      </c>
      <c r="O14" s="54" t="str">
        <f>IF(AND('Mapa final'!$Y$53="Muy Alta",'Mapa final'!$AA$53="Leve"),CONCATENATE("R9C",'Mapa final'!$O$53),"")</f>
        <v/>
      </c>
      <c r="P14" s="52" t="str">
        <f>IF(AND('Mapa final'!$Y$48="Muy Alta",'Mapa final'!$AA$48="Menor"),CONCATENATE("R9C",'Mapa final'!$O$48),"")</f>
        <v/>
      </c>
      <c r="Q14" s="53" t="str">
        <f>IF(AND('Mapa final'!$Y$49="Muy Alta",'Mapa final'!$AA$49="Menor"),CONCATENATE("R9C",'Mapa final'!$O$49),"")</f>
        <v/>
      </c>
      <c r="R14" s="58" t="str">
        <f>IF(AND('Mapa final'!$Y$50="Muy Alta",'Mapa final'!$AA$50="Menor"),CONCATENATE("R9C",'Mapa final'!$O$50),"")</f>
        <v/>
      </c>
      <c r="S14" s="58" t="str">
        <f>IF(AND('Mapa final'!$Y$51="Muy Alta",'Mapa final'!$AA$51="Menor"),CONCATENATE("R9C",'Mapa final'!$O$51),"")</f>
        <v/>
      </c>
      <c r="T14" s="58" t="str">
        <f>IF(AND('Mapa final'!$Y$52="Muy Alta",'Mapa final'!$AA$52="Menor"),CONCATENATE("R9C",'Mapa final'!$O$52),"")</f>
        <v/>
      </c>
      <c r="U14" s="54" t="str">
        <f>IF(AND('Mapa final'!$Y$53="Muy Alta",'Mapa final'!$AA$53="Menor"),CONCATENATE("R9C",'Mapa final'!$O$53),"")</f>
        <v/>
      </c>
      <c r="V14" s="52" t="str">
        <f>IF(AND('Mapa final'!$Y$48="Muy Alta",'Mapa final'!$AA$48="Moderado"),CONCATENATE("R9C",'Mapa final'!$O$48),"")</f>
        <v/>
      </c>
      <c r="W14" s="53" t="str">
        <f>IF(AND('Mapa final'!$Y$49="Muy Alta",'Mapa final'!$AA$49="Moderado"),CONCATENATE("R9C",'Mapa final'!$O$49),"")</f>
        <v/>
      </c>
      <c r="X14" s="58" t="str">
        <f>IF(AND('Mapa final'!$Y$50="Muy Alta",'Mapa final'!$AA$50="Moderado"),CONCATENATE("R9C",'Mapa final'!$O$50),"")</f>
        <v/>
      </c>
      <c r="Y14" s="58" t="str">
        <f>IF(AND('Mapa final'!$Y$51="Muy Alta",'Mapa final'!$AA$51="Moderado"),CONCATENATE("R9C",'Mapa final'!$O$51),"")</f>
        <v/>
      </c>
      <c r="Z14" s="58" t="str">
        <f>IF(AND('Mapa final'!$Y$52="Muy Alta",'Mapa final'!$AA$52="Moderado"),CONCATENATE("R9C",'Mapa final'!$O$52),"")</f>
        <v/>
      </c>
      <c r="AA14" s="54" t="str">
        <f>IF(AND('Mapa final'!$Y$53="Muy Alta",'Mapa final'!$AA$53="Moderado"),CONCATENATE("R9C",'Mapa final'!$O$53),"")</f>
        <v/>
      </c>
      <c r="AB14" s="52" t="str">
        <f>IF(AND('Mapa final'!$Y$48="Muy Alta",'Mapa final'!$AA$48="Mayor"),CONCATENATE("R9C",'Mapa final'!$O$48),"")</f>
        <v/>
      </c>
      <c r="AC14" s="53" t="str">
        <f>IF(AND('Mapa final'!$Y$49="Muy Alta",'Mapa final'!$AA$49="Mayor"),CONCATENATE("R9C",'Mapa final'!$O$49),"")</f>
        <v/>
      </c>
      <c r="AD14" s="58" t="str">
        <f>IF(AND('Mapa final'!$Y$50="Muy Alta",'Mapa final'!$AA$50="Mayor"),CONCATENATE("R9C",'Mapa final'!$O$50),"")</f>
        <v/>
      </c>
      <c r="AE14" s="58" t="str">
        <f>IF(AND('Mapa final'!$Y$51="Muy Alta",'Mapa final'!$AA$51="Mayor"),CONCATENATE("R9C",'Mapa final'!$O$51),"")</f>
        <v/>
      </c>
      <c r="AF14" s="58" t="str">
        <f>IF(AND('Mapa final'!$Y$52="Muy Alta",'Mapa final'!$AA$52="Mayor"),CONCATENATE("R9C",'Mapa final'!$O$52),"")</f>
        <v/>
      </c>
      <c r="AG14" s="54" t="str">
        <f>IF(AND('Mapa final'!$Y$53="Muy Alta",'Mapa final'!$AA$53="Mayor"),CONCATENATE("R9C",'Mapa final'!$O$53),"")</f>
        <v/>
      </c>
      <c r="AH14" s="55" t="str">
        <f>IF(AND('Mapa final'!$Y$48="Muy Alta",'Mapa final'!$AA$48="Catastrófico"),CONCATENATE("R9C",'Mapa final'!$O$48),"")</f>
        <v/>
      </c>
      <c r="AI14" s="56" t="str">
        <f>IF(AND('Mapa final'!$Y$49="Muy Alta",'Mapa final'!$AA$49="Catastrófico"),CONCATENATE("R9C",'Mapa final'!$O$49),"")</f>
        <v/>
      </c>
      <c r="AJ14" s="56" t="str">
        <f>IF(AND('Mapa final'!$Y$50="Muy Alta",'Mapa final'!$AA$50="Catastrófico"),CONCATENATE("R9C",'Mapa final'!$O$50),"")</f>
        <v/>
      </c>
      <c r="AK14" s="56" t="str">
        <f>IF(AND('Mapa final'!$Y$51="Muy Alta",'Mapa final'!$AA$51="Catastrófico"),CONCATENATE("R9C",'Mapa final'!$O$51),"")</f>
        <v/>
      </c>
      <c r="AL14" s="56" t="str">
        <f>IF(AND('Mapa final'!$Y$52="Muy Alta",'Mapa final'!$AA$52="Catastrófico"),CONCATENATE("R9C",'Mapa final'!$O$52),"")</f>
        <v/>
      </c>
      <c r="AM14" s="57" t="str">
        <f>IF(AND('Mapa final'!$Y$53="Muy Alta",'Mapa final'!$AA$53="Catastrófico"),CONCATENATE("R9C",'Mapa final'!$O$53),"")</f>
        <v/>
      </c>
      <c r="AN14" s="84"/>
      <c r="AO14" s="357"/>
      <c r="AP14" s="358"/>
      <c r="AQ14" s="358"/>
      <c r="AR14" s="358"/>
      <c r="AS14" s="358"/>
      <c r="AT14" s="35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5">
      <c r="A15" s="84"/>
      <c r="B15" s="249"/>
      <c r="C15" s="249"/>
      <c r="D15" s="250"/>
      <c r="E15" s="352"/>
      <c r="F15" s="353"/>
      <c r="G15" s="353"/>
      <c r="H15" s="353"/>
      <c r="I15" s="367"/>
      <c r="J15" s="59" t="str">
        <f>IF(AND('Mapa final'!$Y$54="Muy Alta",'Mapa final'!$AA$54="Leve"),CONCATENATE("R10C",'Mapa final'!$O$54),"")</f>
        <v/>
      </c>
      <c r="K15" s="60" t="str">
        <f>IF(AND('Mapa final'!$Y$55="Muy Alta",'Mapa final'!$AA$55="Leve"),CONCATENATE("R10C",'Mapa final'!$O$55),"")</f>
        <v/>
      </c>
      <c r="L15" s="60" t="str">
        <f>IF(AND('Mapa final'!$Y$56="Muy Alta",'Mapa final'!$AA$56="Leve"),CONCATENATE("R10C",'Mapa final'!$O$56),"")</f>
        <v/>
      </c>
      <c r="M15" s="60" t="str">
        <f>IF(AND('Mapa final'!$Y$57="Muy Alta",'Mapa final'!$AA$57="Leve"),CONCATENATE("R10C",'Mapa final'!$O$57),"")</f>
        <v/>
      </c>
      <c r="N15" s="60" t="str">
        <f>IF(AND('Mapa final'!$Y$58="Muy Alta",'Mapa final'!$AA$58="Leve"),CONCATENATE("R10C",'Mapa final'!$O$58),"")</f>
        <v/>
      </c>
      <c r="O15" s="61" t="str">
        <f>IF(AND('Mapa final'!$Y$59="Muy Alta",'Mapa final'!$AA$59="Leve"),CONCATENATE("R10C",'Mapa final'!$O$59),"")</f>
        <v/>
      </c>
      <c r="P15" s="52" t="str">
        <f>IF(AND('Mapa final'!$Y$54="Muy Alta",'Mapa final'!$AA$54="Menor"),CONCATENATE("R10C",'Mapa final'!$O$54),"")</f>
        <v/>
      </c>
      <c r="Q15" s="53" t="str">
        <f>IF(AND('Mapa final'!$Y$55="Muy Alta",'Mapa final'!$AA$55="Menor"),CONCATENATE("R10C",'Mapa final'!$O$55),"")</f>
        <v/>
      </c>
      <c r="R15" s="53" t="str">
        <f>IF(AND('Mapa final'!$Y$56="Muy Alta",'Mapa final'!$AA$56="Menor"),CONCATENATE("R10C",'Mapa final'!$O$56),"")</f>
        <v/>
      </c>
      <c r="S15" s="53" t="str">
        <f>IF(AND('Mapa final'!$Y$57="Muy Alta",'Mapa final'!$AA$57="Menor"),CONCATENATE("R10C",'Mapa final'!$O$57),"")</f>
        <v/>
      </c>
      <c r="T15" s="53" t="str">
        <f>IF(AND('Mapa final'!$Y$58="Muy Alta",'Mapa final'!$AA$58="Menor"),CONCATENATE("R10C",'Mapa final'!$O$58),"")</f>
        <v/>
      </c>
      <c r="U15" s="54" t="str">
        <f>IF(AND('Mapa final'!$Y$59="Muy Alta",'Mapa final'!$AA$59="Menor"),CONCATENATE("R10C",'Mapa final'!$O$59),"")</f>
        <v/>
      </c>
      <c r="V15" s="59" t="str">
        <f>IF(AND('Mapa final'!$Y$54="Muy Alta",'Mapa final'!$AA$54="Moderado"),CONCATENATE("R10C",'Mapa final'!$O$54),"")</f>
        <v/>
      </c>
      <c r="W15" s="60" t="str">
        <f>IF(AND('Mapa final'!$Y$55="Muy Alta",'Mapa final'!$AA$55="Moderado"),CONCATENATE("R10C",'Mapa final'!$O$55),"")</f>
        <v/>
      </c>
      <c r="X15" s="60" t="str">
        <f>IF(AND('Mapa final'!$Y$56="Muy Alta",'Mapa final'!$AA$56="Moderado"),CONCATENATE("R10C",'Mapa final'!$O$56),"")</f>
        <v/>
      </c>
      <c r="Y15" s="60" t="str">
        <f>IF(AND('Mapa final'!$Y$57="Muy Alta",'Mapa final'!$AA$57="Moderado"),CONCATENATE("R10C",'Mapa final'!$O$57),"")</f>
        <v/>
      </c>
      <c r="Z15" s="60" t="str">
        <f>IF(AND('Mapa final'!$Y$58="Muy Alta",'Mapa final'!$AA$58="Moderado"),CONCATENATE("R10C",'Mapa final'!$O$58),"")</f>
        <v/>
      </c>
      <c r="AA15" s="61" t="str">
        <f>IF(AND('Mapa final'!$Y$59="Muy Alta",'Mapa final'!$AA$59="Moderado"),CONCATENATE("R10C",'Mapa final'!$O$59),"")</f>
        <v/>
      </c>
      <c r="AB15" s="52" t="str">
        <f>IF(AND('Mapa final'!$Y$54="Muy Alta",'Mapa final'!$AA$54="Mayor"),CONCATENATE("R10C",'Mapa final'!$O$54),"")</f>
        <v/>
      </c>
      <c r="AC15" s="53" t="str">
        <f>IF(AND('Mapa final'!$Y$55="Muy Alta",'Mapa final'!$AA$55="Mayor"),CONCATENATE("R10C",'Mapa final'!$O$55),"")</f>
        <v/>
      </c>
      <c r="AD15" s="53" t="str">
        <f>IF(AND('Mapa final'!$Y$56="Muy Alta",'Mapa final'!$AA$56="Mayor"),CONCATENATE("R10C",'Mapa final'!$O$56),"")</f>
        <v/>
      </c>
      <c r="AE15" s="53" t="str">
        <f>IF(AND('Mapa final'!$Y$57="Muy Alta",'Mapa final'!$AA$57="Mayor"),CONCATENATE("R10C",'Mapa final'!$O$57),"")</f>
        <v/>
      </c>
      <c r="AF15" s="53" t="str">
        <f>IF(AND('Mapa final'!$Y$58="Muy Alta",'Mapa final'!$AA$58="Mayor"),CONCATENATE("R10C",'Mapa final'!$O$58),"")</f>
        <v/>
      </c>
      <c r="AG15" s="54" t="str">
        <f>IF(AND('Mapa final'!$Y$59="Muy Alta",'Mapa final'!$AA$59="Mayor"),CONCATENATE("R10C",'Mapa final'!$O$59),"")</f>
        <v/>
      </c>
      <c r="AH15" s="62" t="str">
        <f>IF(AND('Mapa final'!$Y$54="Muy Alta",'Mapa final'!$AA$54="Catastrófico"),CONCATENATE("R10C",'Mapa final'!$O$54),"")</f>
        <v/>
      </c>
      <c r="AI15" s="63" t="str">
        <f>IF(AND('Mapa final'!$Y$55="Muy Alta",'Mapa final'!$AA$55="Catastrófico"),CONCATENATE("R10C",'Mapa final'!$O$55),"")</f>
        <v/>
      </c>
      <c r="AJ15" s="63" t="str">
        <f>IF(AND('Mapa final'!$Y$56="Muy Alta",'Mapa final'!$AA$56="Catastrófico"),CONCATENATE("R10C",'Mapa final'!$O$56),"")</f>
        <v/>
      </c>
      <c r="AK15" s="63" t="str">
        <f>IF(AND('Mapa final'!$Y$57="Muy Alta",'Mapa final'!$AA$57="Catastrófico"),CONCATENATE("R10C",'Mapa final'!$O$57),"")</f>
        <v/>
      </c>
      <c r="AL15" s="63" t="str">
        <f>IF(AND('Mapa final'!$Y$58="Muy Alta",'Mapa final'!$AA$58="Catastrófico"),CONCATENATE("R10C",'Mapa final'!$O$58),"")</f>
        <v/>
      </c>
      <c r="AM15" s="64" t="str">
        <f>IF(AND('Mapa final'!$Y$59="Muy Alta",'Mapa final'!$AA$59="Catastrófico"),CONCATENATE("R10C",'Mapa final'!$O$59),"")</f>
        <v/>
      </c>
      <c r="AN15" s="84"/>
      <c r="AO15" s="360"/>
      <c r="AP15" s="361"/>
      <c r="AQ15" s="361"/>
      <c r="AR15" s="361"/>
      <c r="AS15" s="361"/>
      <c r="AT15" s="36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45">
      <c r="A16" s="84"/>
      <c r="B16" s="249"/>
      <c r="C16" s="249"/>
      <c r="D16" s="250"/>
      <c r="E16" s="346" t="s">
        <v>115</v>
      </c>
      <c r="F16" s="347"/>
      <c r="G16" s="347"/>
      <c r="H16" s="347"/>
      <c r="I16" s="347"/>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R1C1</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37" t="s">
        <v>80</v>
      </c>
      <c r="AP16" s="338"/>
      <c r="AQ16" s="338"/>
      <c r="AR16" s="338"/>
      <c r="AS16" s="338"/>
      <c r="AT16" s="33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45">
      <c r="A17" s="84"/>
      <c r="B17" s="249"/>
      <c r="C17" s="249"/>
      <c r="D17" s="250"/>
      <c r="E17" s="348"/>
      <c r="F17" s="349"/>
      <c r="G17" s="349"/>
      <c r="H17" s="349"/>
      <c r="I17" s="349"/>
      <c r="J17" s="68" t="str">
        <f>IF(AND('Mapa final'!$Y$11="Alta",'Mapa final'!$AA$11="Leve"),CONCATENATE("R2C",'Mapa final'!$O$11),"")</f>
        <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final'!$Y$11="Alta",'Mapa final'!$AA$11="Menor"),CONCATENATE("R2C",'Mapa final'!$O$11),"")</f>
        <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40"/>
      <c r="AP17" s="341"/>
      <c r="AQ17" s="341"/>
      <c r="AR17" s="341"/>
      <c r="AS17" s="341"/>
      <c r="AT17" s="34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45">
      <c r="A18" s="84"/>
      <c r="B18" s="249"/>
      <c r="C18" s="249"/>
      <c r="D18" s="250"/>
      <c r="E18" s="350"/>
      <c r="F18" s="351"/>
      <c r="G18" s="351"/>
      <c r="H18" s="351"/>
      <c r="I18" s="349"/>
      <c r="J18" s="68" t="str">
        <f>IF(AND('Mapa final'!$Y$12="Alta",'Mapa final'!$AA$12="Leve"),CONCATENATE("R3C",'Mapa final'!$O$12),"")</f>
        <v/>
      </c>
      <c r="K18" s="69" t="str">
        <f>IF(AND('Mapa final'!$Y$13="Alta",'Mapa final'!$AA$13="Leve"),CONCATENATE("R3C",'Mapa final'!$O$13),"")</f>
        <v/>
      </c>
      <c r="L18" s="69" t="str">
        <f>IF(AND('Mapa final'!$Y$14="Alta",'Mapa final'!$AA$14="Leve"),CONCATENATE("R3C",'Mapa final'!$O$14),"")</f>
        <v/>
      </c>
      <c r="M18" s="69" t="str">
        <f>IF(AND('Mapa final'!$Y$15="Alta",'Mapa final'!$AA$15="Leve"),CONCATENATE("R3C",'Mapa final'!$O$15),"")</f>
        <v/>
      </c>
      <c r="N18" s="69" t="str">
        <f>IF(AND('Mapa final'!$Y$16="Alta",'Mapa final'!$AA$16="Leve"),CONCATENATE("R3C",'Mapa final'!$O$16),"")</f>
        <v/>
      </c>
      <c r="O18" s="70" t="str">
        <f>IF(AND('Mapa final'!$Y$17="Alta",'Mapa final'!$AA$17="Leve"),CONCATENATE("R3C",'Mapa final'!$O$17),"")</f>
        <v/>
      </c>
      <c r="P18" s="68" t="str">
        <f>IF(AND('Mapa final'!$Y$12="Alta",'Mapa final'!$AA$12="Menor"),CONCATENATE("R3C",'Mapa final'!$O$12),"")</f>
        <v/>
      </c>
      <c r="Q18" s="69" t="str">
        <f>IF(AND('Mapa final'!$Y$13="Alta",'Mapa final'!$AA$13="Menor"),CONCATENATE("R3C",'Mapa final'!$O$13),"")</f>
        <v/>
      </c>
      <c r="R18" s="69" t="str">
        <f>IF(AND('Mapa final'!$Y$14="Alta",'Mapa final'!$AA$14="Menor"),CONCATENATE("R3C",'Mapa final'!$O$14),"")</f>
        <v/>
      </c>
      <c r="S18" s="69" t="str">
        <f>IF(AND('Mapa final'!$Y$15="Alta",'Mapa final'!$AA$15="Menor"),CONCATENATE("R3C",'Mapa final'!$O$15),"")</f>
        <v/>
      </c>
      <c r="T18" s="69" t="str">
        <f>IF(AND('Mapa final'!$Y$16="Alta",'Mapa final'!$AA$16="Menor"),CONCATENATE("R3C",'Mapa final'!$O$16),"")</f>
        <v/>
      </c>
      <c r="U18" s="70" t="str">
        <f>IF(AND('Mapa final'!$Y$17="Alta",'Mapa final'!$AA$17="Menor"),CONCATENATE("R3C",'Mapa final'!$O$17),"")</f>
        <v/>
      </c>
      <c r="V18" s="52" t="str">
        <f>IF(AND('Mapa final'!$Y$12="Alta",'Mapa final'!$AA$12="Moderado"),CONCATENATE("R3C",'Mapa final'!$O$12),"")</f>
        <v/>
      </c>
      <c r="W18" s="53" t="str">
        <f>IF(AND('Mapa final'!$Y$13="Alta",'Mapa final'!$AA$13="Moderado"),CONCATENATE("R3C",'Mapa final'!$O$13),"")</f>
        <v/>
      </c>
      <c r="X18" s="53" t="str">
        <f>IF(AND('Mapa final'!$Y$14="Alta",'Mapa final'!$AA$14="Moderado"),CONCATENATE("R3C",'Mapa final'!$O$14),"")</f>
        <v/>
      </c>
      <c r="Y18" s="53" t="str">
        <f>IF(AND('Mapa final'!$Y$15="Alta",'Mapa final'!$AA$15="Moderado"),CONCATENATE("R3C",'Mapa final'!$O$15),"")</f>
        <v/>
      </c>
      <c r="Z18" s="53" t="str">
        <f>IF(AND('Mapa final'!$Y$16="Alta",'Mapa final'!$AA$16="Moderado"),CONCATENATE("R3C",'Mapa final'!$O$16),"")</f>
        <v/>
      </c>
      <c r="AA18" s="54" t="str">
        <f>IF(AND('Mapa final'!$Y$17="Alta",'Mapa final'!$AA$17="Moderado"),CONCATENATE("R3C",'Mapa final'!$O$17),"")</f>
        <v/>
      </c>
      <c r="AB18" s="52" t="str">
        <f>IF(AND('Mapa final'!$Y$12="Alta",'Mapa final'!$AA$12="Mayor"),CONCATENATE("R3C",'Mapa final'!$O$12),"")</f>
        <v/>
      </c>
      <c r="AC18" s="53" t="str">
        <f>IF(AND('Mapa final'!$Y$13="Alta",'Mapa final'!$AA$13="Mayor"),CONCATENATE("R3C",'Mapa final'!$O$13),"")</f>
        <v/>
      </c>
      <c r="AD18" s="53" t="str">
        <f>IF(AND('Mapa final'!$Y$14="Alta",'Mapa final'!$AA$14="Mayor"),CONCATENATE("R3C",'Mapa final'!$O$14),"")</f>
        <v/>
      </c>
      <c r="AE18" s="53" t="str">
        <f>IF(AND('Mapa final'!$Y$15="Alta",'Mapa final'!$AA$15="Mayor"),CONCATENATE("R3C",'Mapa final'!$O$15),"")</f>
        <v/>
      </c>
      <c r="AF18" s="53" t="str">
        <f>IF(AND('Mapa final'!$Y$16="Alta",'Mapa final'!$AA$16="Mayor"),CONCATENATE("R3C",'Mapa final'!$O$16),"")</f>
        <v/>
      </c>
      <c r="AG18" s="54" t="str">
        <f>IF(AND('Mapa final'!$Y$17="Alta",'Mapa final'!$AA$17="Mayor"),CONCATENATE("R3C",'Mapa final'!$O$17),"")</f>
        <v/>
      </c>
      <c r="AH18" s="55" t="str">
        <f>IF(AND('Mapa final'!$Y$12="Alta",'Mapa final'!$AA$12="Catastrófico"),CONCATENATE("R3C",'Mapa final'!$O$12),"")</f>
        <v/>
      </c>
      <c r="AI18" s="56" t="str">
        <f>IF(AND('Mapa final'!$Y$13="Alta",'Mapa final'!$AA$13="Catastrófico"),CONCATENATE("R3C",'Mapa final'!$O$13),"")</f>
        <v/>
      </c>
      <c r="AJ18" s="56" t="str">
        <f>IF(AND('Mapa final'!$Y$14="Alta",'Mapa final'!$AA$14="Catastrófico"),CONCATENATE("R3C",'Mapa final'!$O$14),"")</f>
        <v/>
      </c>
      <c r="AK18" s="56" t="str">
        <f>IF(AND('Mapa final'!$Y$15="Alta",'Mapa final'!$AA$15="Catastrófico"),CONCATENATE("R3C",'Mapa final'!$O$15),"")</f>
        <v/>
      </c>
      <c r="AL18" s="56" t="str">
        <f>IF(AND('Mapa final'!$Y$16="Alta",'Mapa final'!$AA$16="Catastrófico"),CONCATENATE("R3C",'Mapa final'!$O$16),"")</f>
        <v/>
      </c>
      <c r="AM18" s="57" t="str">
        <f>IF(AND('Mapa final'!$Y$17="Alta",'Mapa final'!$AA$17="Catastrófico"),CONCATENATE("R3C",'Mapa final'!$O$17),"")</f>
        <v/>
      </c>
      <c r="AN18" s="84"/>
      <c r="AO18" s="340"/>
      <c r="AP18" s="341"/>
      <c r="AQ18" s="341"/>
      <c r="AR18" s="341"/>
      <c r="AS18" s="341"/>
      <c r="AT18" s="34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45">
      <c r="A19" s="84"/>
      <c r="B19" s="249"/>
      <c r="C19" s="249"/>
      <c r="D19" s="250"/>
      <c r="E19" s="350"/>
      <c r="F19" s="351"/>
      <c r="G19" s="351"/>
      <c r="H19" s="351"/>
      <c r="I19" s="349"/>
      <c r="J19" s="68" t="str">
        <f>IF(AND('Mapa final'!$Y$18="Alta",'Mapa final'!$AA$18="Leve"),CONCATENATE("R4C",'Mapa final'!$O$18),"")</f>
        <v/>
      </c>
      <c r="K19" s="69" t="str">
        <f>IF(AND('Mapa final'!$Y$19="Alta",'Mapa final'!$AA$19="Leve"),CONCATENATE("R4C",'Mapa final'!$O$19),"")</f>
        <v/>
      </c>
      <c r="L19" s="69" t="str">
        <f>IF(AND('Mapa final'!$Y$20="Alta",'Mapa final'!$AA$20="Leve"),CONCATENATE("R4C",'Mapa final'!$O$20),"")</f>
        <v/>
      </c>
      <c r="M19" s="69" t="str">
        <f>IF(AND('Mapa final'!$Y$21="Alta",'Mapa final'!$AA$21="Leve"),CONCATENATE("R4C",'Mapa final'!$O$21),"")</f>
        <v/>
      </c>
      <c r="N19" s="69" t="str">
        <f>IF(AND('Mapa final'!$Y$22="Alta",'Mapa final'!$AA$22="Leve"),CONCATENATE("R4C",'Mapa final'!$O$22),"")</f>
        <v/>
      </c>
      <c r="O19" s="70" t="str">
        <f>IF(AND('Mapa final'!$Y$23="Alta",'Mapa final'!$AA$23="Leve"),CONCATENATE("R4C",'Mapa final'!$O$23),"")</f>
        <v/>
      </c>
      <c r="P19" s="68" t="str">
        <f>IF(AND('Mapa final'!$Y$18="Alta",'Mapa final'!$AA$18="Menor"),CONCATENATE("R4C",'Mapa final'!$O$18),"")</f>
        <v/>
      </c>
      <c r="Q19" s="69" t="str">
        <f>IF(AND('Mapa final'!$Y$19="Alta",'Mapa final'!$AA$19="Menor"),CONCATENATE("R4C",'Mapa final'!$O$19),"")</f>
        <v/>
      </c>
      <c r="R19" s="69" t="str">
        <f>IF(AND('Mapa final'!$Y$20="Alta",'Mapa final'!$AA$20="Menor"),CONCATENATE("R4C",'Mapa final'!$O$20),"")</f>
        <v/>
      </c>
      <c r="S19" s="69" t="str">
        <f>IF(AND('Mapa final'!$Y$21="Alta",'Mapa final'!$AA$21="Menor"),CONCATENATE("R4C",'Mapa final'!$O$21),"")</f>
        <v/>
      </c>
      <c r="T19" s="69" t="str">
        <f>IF(AND('Mapa final'!$Y$22="Alta",'Mapa final'!$AA$22="Menor"),CONCATENATE("R4C",'Mapa final'!$O$22),"")</f>
        <v/>
      </c>
      <c r="U19" s="70" t="str">
        <f>IF(AND('Mapa final'!$Y$23="Alta",'Mapa final'!$AA$23="Menor"),CONCATENATE("R4C",'Mapa final'!$O$23),"")</f>
        <v/>
      </c>
      <c r="V19" s="52" t="str">
        <f>IF(AND('Mapa final'!$Y$18="Alta",'Mapa final'!$AA$18="Moderado"),CONCATENATE("R4C",'Mapa final'!$O$18),"")</f>
        <v/>
      </c>
      <c r="W19" s="53" t="str">
        <f>IF(AND('Mapa final'!$Y$19="Alta",'Mapa final'!$AA$19="Moderado"),CONCATENATE("R4C",'Mapa final'!$O$19),"")</f>
        <v/>
      </c>
      <c r="X19" s="58" t="str">
        <f>IF(AND('Mapa final'!$Y$20="Alta",'Mapa final'!$AA$20="Moderado"),CONCATENATE("R4C",'Mapa final'!$O$20),"")</f>
        <v/>
      </c>
      <c r="Y19" s="58" t="str">
        <f>IF(AND('Mapa final'!$Y$21="Alta",'Mapa final'!$AA$21="Moderado"),CONCATENATE("R4C",'Mapa final'!$O$21),"")</f>
        <v/>
      </c>
      <c r="Z19" s="58" t="str">
        <f>IF(AND('Mapa final'!$Y$22="Alta",'Mapa final'!$AA$22="Moderado"),CONCATENATE("R4C",'Mapa final'!$O$22),"")</f>
        <v/>
      </c>
      <c r="AA19" s="54" t="str">
        <f>IF(AND('Mapa final'!$Y$23="Alta",'Mapa final'!$AA$23="Moderado"),CONCATENATE("R4C",'Mapa final'!$O$23),"")</f>
        <v/>
      </c>
      <c r="AB19" s="52" t="str">
        <f>IF(AND('Mapa final'!$Y$18="Alta",'Mapa final'!$AA$18="Mayor"),CONCATENATE("R4C",'Mapa final'!$O$18),"")</f>
        <v/>
      </c>
      <c r="AC19" s="53" t="str">
        <f>IF(AND('Mapa final'!$Y$19="Alta",'Mapa final'!$AA$19="Mayor"),CONCATENATE("R4C",'Mapa final'!$O$19),"")</f>
        <v/>
      </c>
      <c r="AD19" s="58" t="str">
        <f>IF(AND('Mapa final'!$Y$20="Alta",'Mapa final'!$AA$20="Mayor"),CONCATENATE("R4C",'Mapa final'!$O$20),"")</f>
        <v/>
      </c>
      <c r="AE19" s="58" t="str">
        <f>IF(AND('Mapa final'!$Y$21="Alta",'Mapa final'!$AA$21="Mayor"),CONCATENATE("R4C",'Mapa final'!$O$21),"")</f>
        <v/>
      </c>
      <c r="AF19" s="58" t="str">
        <f>IF(AND('Mapa final'!$Y$22="Alta",'Mapa final'!$AA$22="Mayor"),CONCATENATE("R4C",'Mapa final'!$O$22),"")</f>
        <v/>
      </c>
      <c r="AG19" s="54" t="str">
        <f>IF(AND('Mapa final'!$Y$23="Alta",'Mapa final'!$AA$23="Mayor"),CONCATENATE("R4C",'Mapa final'!$O$23),"")</f>
        <v/>
      </c>
      <c r="AH19" s="55" t="str">
        <f>IF(AND('Mapa final'!$Y$18="Alta",'Mapa final'!$AA$18="Catastrófico"),CONCATENATE("R4C",'Mapa final'!$O$18),"")</f>
        <v/>
      </c>
      <c r="AI19" s="56" t="str">
        <f>IF(AND('Mapa final'!$Y$19="Alta",'Mapa final'!$AA$19="Catastrófico"),CONCATENATE("R4C",'Mapa final'!$O$19),"")</f>
        <v/>
      </c>
      <c r="AJ19" s="56" t="str">
        <f>IF(AND('Mapa final'!$Y$20="Alta",'Mapa final'!$AA$20="Catastrófico"),CONCATENATE("R4C",'Mapa final'!$O$20),"")</f>
        <v/>
      </c>
      <c r="AK19" s="56" t="str">
        <f>IF(AND('Mapa final'!$Y$21="Alta",'Mapa final'!$AA$21="Catastrófico"),CONCATENATE("R4C",'Mapa final'!$O$21),"")</f>
        <v/>
      </c>
      <c r="AL19" s="56" t="str">
        <f>IF(AND('Mapa final'!$Y$22="Alta",'Mapa final'!$AA$22="Catastrófico"),CONCATENATE("R4C",'Mapa final'!$O$22),"")</f>
        <v/>
      </c>
      <c r="AM19" s="57" t="str">
        <f>IF(AND('Mapa final'!$Y$23="Alta",'Mapa final'!$AA$23="Catastrófico"),CONCATENATE("R4C",'Mapa final'!$O$23),"")</f>
        <v/>
      </c>
      <c r="AN19" s="84"/>
      <c r="AO19" s="340"/>
      <c r="AP19" s="341"/>
      <c r="AQ19" s="341"/>
      <c r="AR19" s="341"/>
      <c r="AS19" s="341"/>
      <c r="AT19" s="34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45">
      <c r="A20" s="84"/>
      <c r="B20" s="249"/>
      <c r="C20" s="249"/>
      <c r="D20" s="250"/>
      <c r="E20" s="350"/>
      <c r="F20" s="351"/>
      <c r="G20" s="351"/>
      <c r="H20" s="351"/>
      <c r="I20" s="349"/>
      <c r="J20" s="68" t="str">
        <f>IF(AND('Mapa final'!$Y$24="Alta",'Mapa final'!$AA$24="Leve"),CONCATENATE("R5C",'Mapa final'!$O$24),"")</f>
        <v/>
      </c>
      <c r="K20" s="69" t="str">
        <f>IF(AND('Mapa final'!$Y$25="Alta",'Mapa final'!$AA$25="Leve"),CONCATENATE("R5C",'Mapa final'!$O$25),"")</f>
        <v/>
      </c>
      <c r="L20" s="69" t="str">
        <f>IF(AND('Mapa final'!$Y$26="Alta",'Mapa final'!$AA$26="Leve"),CONCATENATE("R5C",'Mapa final'!$O$26),"")</f>
        <v/>
      </c>
      <c r="M20" s="69" t="str">
        <f>IF(AND('Mapa final'!$Y$27="Alta",'Mapa final'!$AA$27="Leve"),CONCATENATE("R5C",'Mapa final'!$O$27),"")</f>
        <v/>
      </c>
      <c r="N20" s="69" t="str">
        <f>IF(AND('Mapa final'!$Y$28="Alta",'Mapa final'!$AA$28="Leve"),CONCATENATE("R5C",'Mapa final'!$O$28),"")</f>
        <v/>
      </c>
      <c r="O20" s="70" t="str">
        <f>IF(AND('Mapa final'!$Y$29="Alta",'Mapa final'!$AA$29="Leve"),CONCATENATE("R5C",'Mapa final'!$O$29),"")</f>
        <v/>
      </c>
      <c r="P20" s="68" t="str">
        <f>IF(AND('Mapa final'!$Y$24="Alta",'Mapa final'!$AA$24="Menor"),CONCATENATE("R5C",'Mapa final'!$O$24),"")</f>
        <v/>
      </c>
      <c r="Q20" s="69" t="str">
        <f>IF(AND('Mapa final'!$Y$25="Alta",'Mapa final'!$AA$25="Menor"),CONCATENATE("R5C",'Mapa final'!$O$25),"")</f>
        <v/>
      </c>
      <c r="R20" s="69" t="str">
        <f>IF(AND('Mapa final'!$Y$26="Alta",'Mapa final'!$AA$26="Menor"),CONCATENATE("R5C",'Mapa final'!$O$26),"")</f>
        <v/>
      </c>
      <c r="S20" s="69" t="str">
        <f>IF(AND('Mapa final'!$Y$27="Alta",'Mapa final'!$AA$27="Menor"),CONCATENATE("R5C",'Mapa final'!$O$27),"")</f>
        <v/>
      </c>
      <c r="T20" s="69" t="str">
        <f>IF(AND('Mapa final'!$Y$28="Alta",'Mapa final'!$AA$28="Menor"),CONCATENATE("R5C",'Mapa final'!$O$28),"")</f>
        <v/>
      </c>
      <c r="U20" s="70" t="str">
        <f>IF(AND('Mapa final'!$Y$29="Alta",'Mapa final'!$AA$29="Menor"),CONCATENATE("R5C",'Mapa final'!$O$29),"")</f>
        <v/>
      </c>
      <c r="V20" s="52" t="str">
        <f>IF(AND('Mapa final'!$Y$24="Alta",'Mapa final'!$AA$24="Moderado"),CONCATENATE("R5C",'Mapa final'!$O$24),"")</f>
        <v/>
      </c>
      <c r="W20" s="53" t="str">
        <f>IF(AND('Mapa final'!$Y$25="Alta",'Mapa final'!$AA$25="Moderado"),CONCATENATE("R5C",'Mapa final'!$O$25),"")</f>
        <v/>
      </c>
      <c r="X20" s="58" t="str">
        <f>IF(AND('Mapa final'!$Y$26="Alta",'Mapa final'!$AA$26="Moderado"),CONCATENATE("R5C",'Mapa final'!$O$26),"")</f>
        <v/>
      </c>
      <c r="Y20" s="58" t="str">
        <f>IF(AND('Mapa final'!$Y$27="Alta",'Mapa final'!$AA$27="Moderado"),CONCATENATE("R5C",'Mapa final'!$O$27),"")</f>
        <v/>
      </c>
      <c r="Z20" s="58" t="str">
        <f>IF(AND('Mapa final'!$Y$28="Alta",'Mapa final'!$AA$28="Moderado"),CONCATENATE("R5C",'Mapa final'!$O$28),"")</f>
        <v/>
      </c>
      <c r="AA20" s="54" t="str">
        <f>IF(AND('Mapa final'!$Y$29="Alta",'Mapa final'!$AA$29="Moderado"),CONCATENATE("R5C",'Mapa final'!$O$29),"")</f>
        <v/>
      </c>
      <c r="AB20" s="52" t="str">
        <f>IF(AND('Mapa final'!$Y$24="Alta",'Mapa final'!$AA$24="Mayor"),CONCATENATE("R5C",'Mapa final'!$O$24),"")</f>
        <v/>
      </c>
      <c r="AC20" s="53" t="str">
        <f>IF(AND('Mapa final'!$Y$25="Alta",'Mapa final'!$AA$25="Mayor"),CONCATENATE("R5C",'Mapa final'!$O$25),"")</f>
        <v/>
      </c>
      <c r="AD20" s="58" t="str">
        <f>IF(AND('Mapa final'!$Y$26="Alta",'Mapa final'!$AA$26="Mayor"),CONCATENATE("R5C",'Mapa final'!$O$26),"")</f>
        <v/>
      </c>
      <c r="AE20" s="58" t="str">
        <f>IF(AND('Mapa final'!$Y$27="Alta",'Mapa final'!$AA$27="Mayor"),CONCATENATE("R5C",'Mapa final'!$O$27),"")</f>
        <v/>
      </c>
      <c r="AF20" s="58" t="str">
        <f>IF(AND('Mapa final'!$Y$28="Alta",'Mapa final'!$AA$28="Mayor"),CONCATENATE("R5C",'Mapa final'!$O$28),"")</f>
        <v/>
      </c>
      <c r="AG20" s="54" t="str">
        <f>IF(AND('Mapa final'!$Y$29="Alta",'Mapa final'!$AA$29="Mayor"),CONCATENATE("R5C",'Mapa final'!$O$29),"")</f>
        <v/>
      </c>
      <c r="AH20" s="55" t="str">
        <f>IF(AND('Mapa final'!$Y$24="Alta",'Mapa final'!$AA$24="Catastrófico"),CONCATENATE("R5C",'Mapa final'!$O$24),"")</f>
        <v/>
      </c>
      <c r="AI20" s="56" t="str">
        <f>IF(AND('Mapa final'!$Y$25="Alta",'Mapa final'!$AA$25="Catastrófico"),CONCATENATE("R5C",'Mapa final'!$O$25),"")</f>
        <v/>
      </c>
      <c r="AJ20" s="56" t="str">
        <f>IF(AND('Mapa final'!$Y$26="Alta",'Mapa final'!$AA$26="Catastrófico"),CONCATENATE("R5C",'Mapa final'!$O$26),"")</f>
        <v/>
      </c>
      <c r="AK20" s="56" t="str">
        <f>IF(AND('Mapa final'!$Y$27="Alta",'Mapa final'!$AA$27="Catastrófico"),CONCATENATE("R5C",'Mapa final'!$O$27),"")</f>
        <v/>
      </c>
      <c r="AL20" s="56" t="str">
        <f>IF(AND('Mapa final'!$Y$28="Alta",'Mapa final'!$AA$28="Catastrófico"),CONCATENATE("R5C",'Mapa final'!$O$28),"")</f>
        <v/>
      </c>
      <c r="AM20" s="57" t="str">
        <f>IF(AND('Mapa final'!$Y$29="Alta",'Mapa final'!$AA$29="Catastrófico"),CONCATENATE("R5C",'Mapa final'!$O$29),"")</f>
        <v/>
      </c>
      <c r="AN20" s="84"/>
      <c r="AO20" s="340"/>
      <c r="AP20" s="341"/>
      <c r="AQ20" s="341"/>
      <c r="AR20" s="341"/>
      <c r="AS20" s="341"/>
      <c r="AT20" s="34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45">
      <c r="A21" s="84"/>
      <c r="B21" s="249"/>
      <c r="C21" s="249"/>
      <c r="D21" s="250"/>
      <c r="E21" s="350"/>
      <c r="F21" s="351"/>
      <c r="G21" s="351"/>
      <c r="H21" s="351"/>
      <c r="I21" s="349"/>
      <c r="J21" s="68" t="str">
        <f>IF(AND('Mapa final'!$Y$30="Alta",'Mapa final'!$AA$30="Leve"),CONCATENATE("R6C",'Mapa final'!$O$30),"")</f>
        <v/>
      </c>
      <c r="K21" s="69" t="str">
        <f>IF(AND('Mapa final'!$Y$31="Alta",'Mapa final'!$AA$31="Leve"),CONCATENATE("R6C",'Mapa final'!$O$31),"")</f>
        <v/>
      </c>
      <c r="L21" s="69" t="str">
        <f>IF(AND('Mapa final'!$Y$32="Alta",'Mapa final'!$AA$32="Leve"),CONCATENATE("R6C",'Mapa final'!$O$32),"")</f>
        <v/>
      </c>
      <c r="M21" s="69" t="str">
        <f>IF(AND('Mapa final'!$Y$33="Alta",'Mapa final'!$AA$33="Leve"),CONCATENATE("R6C",'Mapa final'!$O$33),"")</f>
        <v/>
      </c>
      <c r="N21" s="69" t="str">
        <f>IF(AND('Mapa final'!$Y$34="Alta",'Mapa final'!$AA$34="Leve"),CONCATENATE("R6C",'Mapa final'!$O$34),"")</f>
        <v/>
      </c>
      <c r="O21" s="70" t="str">
        <f>IF(AND('Mapa final'!$Y$35="Alta",'Mapa final'!$AA$35="Leve"),CONCATENATE("R6C",'Mapa final'!$O$35),"")</f>
        <v/>
      </c>
      <c r="P21" s="68" t="str">
        <f>IF(AND('Mapa final'!$Y$30="Alta",'Mapa final'!$AA$30="Menor"),CONCATENATE("R6C",'Mapa final'!$O$30),"")</f>
        <v/>
      </c>
      <c r="Q21" s="69" t="str">
        <f>IF(AND('Mapa final'!$Y$31="Alta",'Mapa final'!$AA$31="Menor"),CONCATENATE("R6C",'Mapa final'!$O$31),"")</f>
        <v/>
      </c>
      <c r="R21" s="69" t="str">
        <f>IF(AND('Mapa final'!$Y$32="Alta",'Mapa final'!$AA$32="Menor"),CONCATENATE("R6C",'Mapa final'!$O$32),"")</f>
        <v/>
      </c>
      <c r="S21" s="69" t="str">
        <f>IF(AND('Mapa final'!$Y$33="Alta",'Mapa final'!$AA$33="Menor"),CONCATENATE("R6C",'Mapa final'!$O$33),"")</f>
        <v/>
      </c>
      <c r="T21" s="69" t="str">
        <f>IF(AND('Mapa final'!$Y$34="Alta",'Mapa final'!$AA$34="Menor"),CONCATENATE("R6C",'Mapa final'!$O$34),"")</f>
        <v/>
      </c>
      <c r="U21" s="70" t="str">
        <f>IF(AND('Mapa final'!$Y$35="Alta",'Mapa final'!$AA$35="Menor"),CONCATENATE("R6C",'Mapa final'!$O$35),"")</f>
        <v/>
      </c>
      <c r="V21" s="52" t="str">
        <f>IF(AND('Mapa final'!$Y$30="Alta",'Mapa final'!$AA$30="Moderado"),CONCATENATE("R6C",'Mapa final'!$O$30),"")</f>
        <v/>
      </c>
      <c r="W21" s="53" t="str">
        <f>IF(AND('Mapa final'!$Y$31="Alta",'Mapa final'!$AA$31="Moderado"),CONCATENATE("R6C",'Mapa final'!$O$31),"")</f>
        <v/>
      </c>
      <c r="X21" s="58" t="str">
        <f>IF(AND('Mapa final'!$Y$32="Alta",'Mapa final'!$AA$32="Moderado"),CONCATENATE("R6C",'Mapa final'!$O$32),"")</f>
        <v/>
      </c>
      <c r="Y21" s="58" t="str">
        <f>IF(AND('Mapa final'!$Y$33="Alta",'Mapa final'!$AA$33="Moderado"),CONCATENATE("R6C",'Mapa final'!$O$33),"")</f>
        <v/>
      </c>
      <c r="Z21" s="58" t="str">
        <f>IF(AND('Mapa final'!$Y$34="Alta",'Mapa final'!$AA$34="Moderado"),CONCATENATE("R6C",'Mapa final'!$O$34),"")</f>
        <v/>
      </c>
      <c r="AA21" s="54" t="str">
        <f>IF(AND('Mapa final'!$Y$35="Alta",'Mapa final'!$AA$35="Moderado"),CONCATENATE("R6C",'Mapa final'!$O$35),"")</f>
        <v/>
      </c>
      <c r="AB21" s="52" t="str">
        <f>IF(AND('Mapa final'!$Y$30="Alta",'Mapa final'!$AA$30="Mayor"),CONCATENATE("R6C",'Mapa final'!$O$30),"")</f>
        <v/>
      </c>
      <c r="AC21" s="53" t="str">
        <f>IF(AND('Mapa final'!$Y$31="Alta",'Mapa final'!$AA$31="Mayor"),CONCATENATE("R6C",'Mapa final'!$O$31),"")</f>
        <v/>
      </c>
      <c r="AD21" s="58" t="str">
        <f>IF(AND('Mapa final'!$Y$32="Alta",'Mapa final'!$AA$32="Mayor"),CONCATENATE("R6C",'Mapa final'!$O$32),"")</f>
        <v/>
      </c>
      <c r="AE21" s="58" t="str">
        <f>IF(AND('Mapa final'!$Y$33="Alta",'Mapa final'!$AA$33="Mayor"),CONCATENATE("R6C",'Mapa final'!$O$33),"")</f>
        <v/>
      </c>
      <c r="AF21" s="58" t="str">
        <f>IF(AND('Mapa final'!$Y$34="Alta",'Mapa final'!$AA$34="Mayor"),CONCATENATE("R6C",'Mapa final'!$O$34),"")</f>
        <v/>
      </c>
      <c r="AG21" s="54" t="str">
        <f>IF(AND('Mapa final'!$Y$35="Alta",'Mapa final'!$AA$35="Mayor"),CONCATENATE("R6C",'Mapa final'!$O$35),"")</f>
        <v/>
      </c>
      <c r="AH21" s="55" t="str">
        <f>IF(AND('Mapa final'!$Y$30="Alta",'Mapa final'!$AA$30="Catastrófico"),CONCATENATE("R6C",'Mapa final'!$O$30),"")</f>
        <v/>
      </c>
      <c r="AI21" s="56" t="str">
        <f>IF(AND('Mapa final'!$Y$31="Alta",'Mapa final'!$AA$31="Catastrófico"),CONCATENATE("R6C",'Mapa final'!$O$31),"")</f>
        <v/>
      </c>
      <c r="AJ21" s="56" t="str">
        <f>IF(AND('Mapa final'!$Y$32="Alta",'Mapa final'!$AA$32="Catastrófico"),CONCATENATE("R6C",'Mapa final'!$O$32),"")</f>
        <v/>
      </c>
      <c r="AK21" s="56" t="str">
        <f>IF(AND('Mapa final'!$Y$33="Alta",'Mapa final'!$AA$33="Catastrófico"),CONCATENATE("R6C",'Mapa final'!$O$33),"")</f>
        <v/>
      </c>
      <c r="AL21" s="56" t="str">
        <f>IF(AND('Mapa final'!$Y$34="Alta",'Mapa final'!$AA$34="Catastrófico"),CONCATENATE("R6C",'Mapa final'!$O$34),"")</f>
        <v/>
      </c>
      <c r="AM21" s="57" t="str">
        <f>IF(AND('Mapa final'!$Y$35="Alta",'Mapa final'!$AA$35="Catastrófico"),CONCATENATE("R6C",'Mapa final'!$O$35),"")</f>
        <v/>
      </c>
      <c r="AN21" s="84"/>
      <c r="AO21" s="340"/>
      <c r="AP21" s="341"/>
      <c r="AQ21" s="341"/>
      <c r="AR21" s="341"/>
      <c r="AS21" s="341"/>
      <c r="AT21" s="34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45">
      <c r="A22" s="84"/>
      <c r="B22" s="249"/>
      <c r="C22" s="249"/>
      <c r="D22" s="250"/>
      <c r="E22" s="350"/>
      <c r="F22" s="351"/>
      <c r="G22" s="351"/>
      <c r="H22" s="351"/>
      <c r="I22" s="349"/>
      <c r="J22" s="68" t="str">
        <f>IF(AND('Mapa final'!$Y$36="Alta",'Mapa final'!$AA$36="Leve"),CONCATENATE("R7C",'Mapa final'!$O$36),"")</f>
        <v/>
      </c>
      <c r="K22" s="69" t="str">
        <f>IF(AND('Mapa final'!$Y$37="Alta",'Mapa final'!$AA$37="Leve"),CONCATENATE("R7C",'Mapa final'!$O$37),"")</f>
        <v/>
      </c>
      <c r="L22" s="69" t="str">
        <f>IF(AND('Mapa final'!$Y$38="Alta",'Mapa final'!$AA$38="Leve"),CONCATENATE("R7C",'Mapa final'!$O$38),"")</f>
        <v/>
      </c>
      <c r="M22" s="69" t="str">
        <f>IF(AND('Mapa final'!$Y$39="Alta",'Mapa final'!$AA$39="Leve"),CONCATENATE("R7C",'Mapa final'!$O$39),"")</f>
        <v/>
      </c>
      <c r="N22" s="69" t="str">
        <f>IF(AND('Mapa final'!$Y$40="Alta",'Mapa final'!$AA$40="Leve"),CONCATENATE("R7C",'Mapa final'!$O$40),"")</f>
        <v/>
      </c>
      <c r="O22" s="70" t="str">
        <f>IF(AND('Mapa final'!$Y$41="Alta",'Mapa final'!$AA$41="Leve"),CONCATENATE("R7C",'Mapa final'!$O$41),"")</f>
        <v/>
      </c>
      <c r="P22" s="68" t="str">
        <f>IF(AND('Mapa final'!$Y$36="Alta",'Mapa final'!$AA$36="Menor"),CONCATENATE("R7C",'Mapa final'!$O$36),"")</f>
        <v/>
      </c>
      <c r="Q22" s="69" t="str">
        <f>IF(AND('Mapa final'!$Y$37="Alta",'Mapa final'!$AA$37="Menor"),CONCATENATE("R7C",'Mapa final'!$O$37),"")</f>
        <v/>
      </c>
      <c r="R22" s="69" t="str">
        <f>IF(AND('Mapa final'!$Y$38="Alta",'Mapa final'!$AA$38="Menor"),CONCATENATE("R7C",'Mapa final'!$O$38),"")</f>
        <v/>
      </c>
      <c r="S22" s="69" t="str">
        <f>IF(AND('Mapa final'!$Y$39="Alta",'Mapa final'!$AA$39="Menor"),CONCATENATE("R7C",'Mapa final'!$O$39),"")</f>
        <v/>
      </c>
      <c r="T22" s="69" t="str">
        <f>IF(AND('Mapa final'!$Y$40="Alta",'Mapa final'!$AA$40="Menor"),CONCATENATE("R7C",'Mapa final'!$O$40),"")</f>
        <v/>
      </c>
      <c r="U22" s="70" t="str">
        <f>IF(AND('Mapa final'!$Y$41="Alta",'Mapa final'!$AA$41="Menor"),CONCATENATE("R7C",'Mapa final'!$O$41),"")</f>
        <v/>
      </c>
      <c r="V22" s="52" t="str">
        <f>IF(AND('Mapa final'!$Y$36="Alta",'Mapa final'!$AA$36="Moderado"),CONCATENATE("R7C",'Mapa final'!$O$36),"")</f>
        <v/>
      </c>
      <c r="W22" s="53" t="str">
        <f>IF(AND('Mapa final'!$Y$37="Alta",'Mapa final'!$AA$37="Moderado"),CONCATENATE("R7C",'Mapa final'!$O$37),"")</f>
        <v/>
      </c>
      <c r="X22" s="58" t="str">
        <f>IF(AND('Mapa final'!$Y$38="Alta",'Mapa final'!$AA$38="Moderado"),CONCATENATE("R7C",'Mapa final'!$O$38),"")</f>
        <v/>
      </c>
      <c r="Y22" s="58" t="str">
        <f>IF(AND('Mapa final'!$Y$39="Alta",'Mapa final'!$AA$39="Moderado"),CONCATENATE("R7C",'Mapa final'!$O$39),"")</f>
        <v/>
      </c>
      <c r="Z22" s="58" t="str">
        <f>IF(AND('Mapa final'!$Y$40="Alta",'Mapa final'!$AA$40="Moderado"),CONCATENATE("R7C",'Mapa final'!$O$40),"")</f>
        <v/>
      </c>
      <c r="AA22" s="54" t="str">
        <f>IF(AND('Mapa final'!$Y$41="Alta",'Mapa final'!$AA$41="Moderado"),CONCATENATE("R7C",'Mapa final'!$O$41),"")</f>
        <v/>
      </c>
      <c r="AB22" s="52" t="str">
        <f>IF(AND('Mapa final'!$Y$36="Alta",'Mapa final'!$AA$36="Mayor"),CONCATENATE("R7C",'Mapa final'!$O$36),"")</f>
        <v/>
      </c>
      <c r="AC22" s="53" t="str">
        <f>IF(AND('Mapa final'!$Y$37="Alta",'Mapa final'!$AA$37="Mayor"),CONCATENATE("R7C",'Mapa final'!$O$37),"")</f>
        <v/>
      </c>
      <c r="AD22" s="58" t="str">
        <f>IF(AND('Mapa final'!$Y$38="Alta",'Mapa final'!$AA$38="Mayor"),CONCATENATE("R7C",'Mapa final'!$O$38),"")</f>
        <v/>
      </c>
      <c r="AE22" s="58" t="str">
        <f>IF(AND('Mapa final'!$Y$39="Alta",'Mapa final'!$AA$39="Mayor"),CONCATENATE("R7C",'Mapa final'!$O$39),"")</f>
        <v/>
      </c>
      <c r="AF22" s="58" t="str">
        <f>IF(AND('Mapa final'!$Y$40="Alta",'Mapa final'!$AA$40="Mayor"),CONCATENATE("R7C",'Mapa final'!$O$40),"")</f>
        <v/>
      </c>
      <c r="AG22" s="54" t="str">
        <f>IF(AND('Mapa final'!$Y$41="Alta",'Mapa final'!$AA$41="Mayor"),CONCATENATE("R7C",'Mapa final'!$O$41),"")</f>
        <v/>
      </c>
      <c r="AH22" s="55" t="str">
        <f>IF(AND('Mapa final'!$Y$36="Alta",'Mapa final'!$AA$36="Catastrófico"),CONCATENATE("R7C",'Mapa final'!$O$36),"")</f>
        <v/>
      </c>
      <c r="AI22" s="56" t="str">
        <f>IF(AND('Mapa final'!$Y$37="Alta",'Mapa final'!$AA$37="Catastrófico"),CONCATENATE("R7C",'Mapa final'!$O$37),"")</f>
        <v/>
      </c>
      <c r="AJ22" s="56" t="str">
        <f>IF(AND('Mapa final'!$Y$38="Alta",'Mapa final'!$AA$38="Catastrófico"),CONCATENATE("R7C",'Mapa final'!$O$38),"")</f>
        <v/>
      </c>
      <c r="AK22" s="56" t="str">
        <f>IF(AND('Mapa final'!$Y$39="Alta",'Mapa final'!$AA$39="Catastrófico"),CONCATENATE("R7C",'Mapa final'!$O$39),"")</f>
        <v/>
      </c>
      <c r="AL22" s="56" t="str">
        <f>IF(AND('Mapa final'!$Y$40="Alta",'Mapa final'!$AA$40="Catastrófico"),CONCATENATE("R7C",'Mapa final'!$O$40),"")</f>
        <v/>
      </c>
      <c r="AM22" s="57" t="str">
        <f>IF(AND('Mapa final'!$Y$41="Alta",'Mapa final'!$AA$41="Catastrófico"),CONCATENATE("R7C",'Mapa final'!$O$41),"")</f>
        <v/>
      </c>
      <c r="AN22" s="84"/>
      <c r="AO22" s="340"/>
      <c r="AP22" s="341"/>
      <c r="AQ22" s="341"/>
      <c r="AR22" s="341"/>
      <c r="AS22" s="341"/>
      <c r="AT22" s="34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45">
      <c r="A23" s="84"/>
      <c r="B23" s="249"/>
      <c r="C23" s="249"/>
      <c r="D23" s="250"/>
      <c r="E23" s="350"/>
      <c r="F23" s="351"/>
      <c r="G23" s="351"/>
      <c r="H23" s="351"/>
      <c r="I23" s="349"/>
      <c r="J23" s="68" t="str">
        <f>IF(AND('Mapa final'!$Y$42="Alta",'Mapa final'!$AA$42="Leve"),CONCATENATE("R8C",'Mapa final'!$O$42),"")</f>
        <v/>
      </c>
      <c r="K23" s="69" t="str">
        <f>IF(AND('Mapa final'!$Y$43="Alta",'Mapa final'!$AA$43="Leve"),CONCATENATE("R8C",'Mapa final'!$O$43),"")</f>
        <v/>
      </c>
      <c r="L23" s="69" t="str">
        <f>IF(AND('Mapa final'!$Y$44="Alta",'Mapa final'!$AA$44="Leve"),CONCATENATE("R8C",'Mapa final'!$O$44),"")</f>
        <v/>
      </c>
      <c r="M23" s="69" t="str">
        <f>IF(AND('Mapa final'!$Y$45="Alta",'Mapa final'!$AA$45="Leve"),CONCATENATE("R8C",'Mapa final'!$O$45),"")</f>
        <v/>
      </c>
      <c r="N23" s="69" t="str">
        <f>IF(AND('Mapa final'!$Y$46="Alta",'Mapa final'!$AA$46="Leve"),CONCATENATE("R8C",'Mapa final'!$O$46),"")</f>
        <v/>
      </c>
      <c r="O23" s="70" t="str">
        <f>IF(AND('Mapa final'!$Y$47="Alta",'Mapa final'!$AA$47="Leve"),CONCATENATE("R8C",'Mapa final'!$O$47),"")</f>
        <v/>
      </c>
      <c r="P23" s="68" t="str">
        <f>IF(AND('Mapa final'!$Y$42="Alta",'Mapa final'!$AA$42="Menor"),CONCATENATE("R8C",'Mapa final'!$O$42),"")</f>
        <v/>
      </c>
      <c r="Q23" s="69" t="str">
        <f>IF(AND('Mapa final'!$Y$43="Alta",'Mapa final'!$AA$43="Menor"),CONCATENATE("R8C",'Mapa final'!$O$43),"")</f>
        <v/>
      </c>
      <c r="R23" s="69" t="str">
        <f>IF(AND('Mapa final'!$Y$44="Alta",'Mapa final'!$AA$44="Menor"),CONCATENATE("R8C",'Mapa final'!$O$44),"")</f>
        <v/>
      </c>
      <c r="S23" s="69" t="str">
        <f>IF(AND('Mapa final'!$Y$45="Alta",'Mapa final'!$AA$45="Menor"),CONCATENATE("R8C",'Mapa final'!$O$45),"")</f>
        <v/>
      </c>
      <c r="T23" s="69" t="str">
        <f>IF(AND('Mapa final'!$Y$46="Alta",'Mapa final'!$AA$46="Menor"),CONCATENATE("R8C",'Mapa final'!$O$46),"")</f>
        <v/>
      </c>
      <c r="U23" s="70" t="str">
        <f>IF(AND('Mapa final'!$Y$47="Alta",'Mapa final'!$AA$47="Menor"),CONCATENATE("R8C",'Mapa final'!$O$47),"")</f>
        <v/>
      </c>
      <c r="V23" s="52" t="str">
        <f>IF(AND('Mapa final'!$Y$42="Alta",'Mapa final'!$AA$42="Moderado"),CONCATENATE("R8C",'Mapa final'!$O$42),"")</f>
        <v/>
      </c>
      <c r="W23" s="53" t="str">
        <f>IF(AND('Mapa final'!$Y$43="Alta",'Mapa final'!$AA$43="Moderado"),CONCATENATE("R8C",'Mapa final'!$O$43),"")</f>
        <v/>
      </c>
      <c r="X23" s="58" t="str">
        <f>IF(AND('Mapa final'!$Y$44="Alta",'Mapa final'!$AA$44="Moderado"),CONCATENATE("R8C",'Mapa final'!$O$44),"")</f>
        <v/>
      </c>
      <c r="Y23" s="58" t="str">
        <f>IF(AND('Mapa final'!$Y$45="Alta",'Mapa final'!$AA$45="Moderado"),CONCATENATE("R8C",'Mapa final'!$O$45),"")</f>
        <v/>
      </c>
      <c r="Z23" s="58" t="str">
        <f>IF(AND('Mapa final'!$Y$46="Alta",'Mapa final'!$AA$46="Moderado"),CONCATENATE("R8C",'Mapa final'!$O$46),"")</f>
        <v/>
      </c>
      <c r="AA23" s="54" t="str">
        <f>IF(AND('Mapa final'!$Y$47="Alta",'Mapa final'!$AA$47="Moderado"),CONCATENATE("R8C",'Mapa final'!$O$47),"")</f>
        <v/>
      </c>
      <c r="AB23" s="52" t="str">
        <f>IF(AND('Mapa final'!$Y$42="Alta",'Mapa final'!$AA$42="Mayor"),CONCATENATE("R8C",'Mapa final'!$O$42),"")</f>
        <v/>
      </c>
      <c r="AC23" s="53" t="str">
        <f>IF(AND('Mapa final'!$Y$43="Alta",'Mapa final'!$AA$43="Mayor"),CONCATENATE("R8C",'Mapa final'!$O$43),"")</f>
        <v/>
      </c>
      <c r="AD23" s="58" t="str">
        <f>IF(AND('Mapa final'!$Y$44="Alta",'Mapa final'!$AA$44="Mayor"),CONCATENATE("R8C",'Mapa final'!$O$44),"")</f>
        <v/>
      </c>
      <c r="AE23" s="58" t="str">
        <f>IF(AND('Mapa final'!$Y$45="Alta",'Mapa final'!$AA$45="Mayor"),CONCATENATE("R8C",'Mapa final'!$O$45),"")</f>
        <v/>
      </c>
      <c r="AF23" s="58" t="str">
        <f>IF(AND('Mapa final'!$Y$46="Alta",'Mapa final'!$AA$46="Mayor"),CONCATENATE("R8C",'Mapa final'!$O$46),"")</f>
        <v/>
      </c>
      <c r="AG23" s="54" t="str">
        <f>IF(AND('Mapa final'!$Y$47="Alta",'Mapa final'!$AA$47="Mayor"),CONCATENATE("R8C",'Mapa final'!$O$47),"")</f>
        <v/>
      </c>
      <c r="AH23" s="55" t="str">
        <f>IF(AND('Mapa final'!$Y$42="Alta",'Mapa final'!$AA$42="Catastrófico"),CONCATENATE("R8C",'Mapa final'!$O$42),"")</f>
        <v/>
      </c>
      <c r="AI23" s="56" t="str">
        <f>IF(AND('Mapa final'!$Y$43="Alta",'Mapa final'!$AA$43="Catastrófico"),CONCATENATE("R8C",'Mapa final'!$O$43),"")</f>
        <v/>
      </c>
      <c r="AJ23" s="56" t="str">
        <f>IF(AND('Mapa final'!$Y$44="Alta",'Mapa final'!$AA$44="Catastrófico"),CONCATENATE("R8C",'Mapa final'!$O$44),"")</f>
        <v/>
      </c>
      <c r="AK23" s="56" t="str">
        <f>IF(AND('Mapa final'!$Y$45="Alta",'Mapa final'!$AA$45="Catastrófico"),CONCATENATE("R8C",'Mapa final'!$O$45),"")</f>
        <v/>
      </c>
      <c r="AL23" s="56" t="str">
        <f>IF(AND('Mapa final'!$Y$46="Alta",'Mapa final'!$AA$46="Catastrófico"),CONCATENATE("R8C",'Mapa final'!$O$46),"")</f>
        <v/>
      </c>
      <c r="AM23" s="57" t="str">
        <f>IF(AND('Mapa final'!$Y$47="Alta",'Mapa final'!$AA$47="Catastrófico"),CONCATENATE("R8C",'Mapa final'!$O$47),"")</f>
        <v/>
      </c>
      <c r="AN23" s="84"/>
      <c r="AO23" s="340"/>
      <c r="AP23" s="341"/>
      <c r="AQ23" s="341"/>
      <c r="AR23" s="341"/>
      <c r="AS23" s="341"/>
      <c r="AT23" s="342"/>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45">
      <c r="A24" s="84"/>
      <c r="B24" s="249"/>
      <c r="C24" s="249"/>
      <c r="D24" s="250"/>
      <c r="E24" s="350"/>
      <c r="F24" s="351"/>
      <c r="G24" s="351"/>
      <c r="H24" s="351"/>
      <c r="I24" s="349"/>
      <c r="J24" s="68" t="str">
        <f>IF(AND('Mapa final'!$Y$48="Alta",'Mapa final'!$AA$48="Leve"),CONCATENATE("R9C",'Mapa final'!$O$48),"")</f>
        <v/>
      </c>
      <c r="K24" s="69" t="str">
        <f>IF(AND('Mapa final'!$Y$49="Alta",'Mapa final'!$AA$49="Leve"),CONCATENATE("R9C",'Mapa final'!$O$49),"")</f>
        <v/>
      </c>
      <c r="L24" s="69" t="str">
        <f>IF(AND('Mapa final'!$Y$50="Alta",'Mapa final'!$AA$50="Leve"),CONCATENATE("R9C",'Mapa final'!$O$50),"")</f>
        <v/>
      </c>
      <c r="M24" s="69" t="str">
        <f>IF(AND('Mapa final'!$Y$51="Alta",'Mapa final'!$AA$51="Leve"),CONCATENATE("R9C",'Mapa final'!$O$51),"")</f>
        <v/>
      </c>
      <c r="N24" s="69" t="str">
        <f>IF(AND('Mapa final'!$Y$52="Alta",'Mapa final'!$AA$52="Leve"),CONCATENATE("R9C",'Mapa final'!$O$52),"")</f>
        <v/>
      </c>
      <c r="O24" s="70" t="str">
        <f>IF(AND('Mapa final'!$Y$53="Alta",'Mapa final'!$AA$53="Leve"),CONCATENATE("R9C",'Mapa final'!$O$53),"")</f>
        <v/>
      </c>
      <c r="P24" s="68" t="str">
        <f>IF(AND('Mapa final'!$Y$48="Alta",'Mapa final'!$AA$48="Menor"),CONCATENATE("R9C",'Mapa final'!$O$48),"")</f>
        <v/>
      </c>
      <c r="Q24" s="69" t="str">
        <f>IF(AND('Mapa final'!$Y$49="Alta",'Mapa final'!$AA$49="Menor"),CONCATENATE("R9C",'Mapa final'!$O$49),"")</f>
        <v/>
      </c>
      <c r="R24" s="69" t="str">
        <f>IF(AND('Mapa final'!$Y$50="Alta",'Mapa final'!$AA$50="Menor"),CONCATENATE("R9C",'Mapa final'!$O$50),"")</f>
        <v/>
      </c>
      <c r="S24" s="69" t="str">
        <f>IF(AND('Mapa final'!$Y$51="Alta",'Mapa final'!$AA$51="Menor"),CONCATENATE("R9C",'Mapa final'!$O$51),"")</f>
        <v/>
      </c>
      <c r="T24" s="69" t="str">
        <f>IF(AND('Mapa final'!$Y$52="Alta",'Mapa final'!$AA$52="Menor"),CONCATENATE("R9C",'Mapa final'!$O$52),"")</f>
        <v/>
      </c>
      <c r="U24" s="70" t="str">
        <f>IF(AND('Mapa final'!$Y$53="Alta",'Mapa final'!$AA$53="Menor"),CONCATENATE("R9C",'Mapa final'!$O$53),"")</f>
        <v/>
      </c>
      <c r="V24" s="52" t="str">
        <f>IF(AND('Mapa final'!$Y$48="Alta",'Mapa final'!$AA$48="Moderado"),CONCATENATE("R9C",'Mapa final'!$O$48),"")</f>
        <v/>
      </c>
      <c r="W24" s="53" t="str">
        <f>IF(AND('Mapa final'!$Y$49="Alta",'Mapa final'!$AA$49="Moderado"),CONCATENATE("R9C",'Mapa final'!$O$49),"")</f>
        <v/>
      </c>
      <c r="X24" s="58" t="str">
        <f>IF(AND('Mapa final'!$Y$50="Alta",'Mapa final'!$AA$50="Moderado"),CONCATENATE("R9C",'Mapa final'!$O$50),"")</f>
        <v/>
      </c>
      <c r="Y24" s="58" t="str">
        <f>IF(AND('Mapa final'!$Y$51="Alta",'Mapa final'!$AA$51="Moderado"),CONCATENATE("R9C",'Mapa final'!$O$51),"")</f>
        <v/>
      </c>
      <c r="Z24" s="58" t="str">
        <f>IF(AND('Mapa final'!$Y$52="Alta",'Mapa final'!$AA$52="Moderado"),CONCATENATE("R9C",'Mapa final'!$O$52),"")</f>
        <v/>
      </c>
      <c r="AA24" s="54" t="str">
        <f>IF(AND('Mapa final'!$Y$53="Alta",'Mapa final'!$AA$53="Moderado"),CONCATENATE("R9C",'Mapa final'!$O$53),"")</f>
        <v/>
      </c>
      <c r="AB24" s="52" t="str">
        <f>IF(AND('Mapa final'!$Y$48="Alta",'Mapa final'!$AA$48="Mayor"),CONCATENATE("R9C",'Mapa final'!$O$48),"")</f>
        <v/>
      </c>
      <c r="AC24" s="53" t="str">
        <f>IF(AND('Mapa final'!$Y$49="Alta",'Mapa final'!$AA$49="Mayor"),CONCATENATE("R9C",'Mapa final'!$O$49),"")</f>
        <v/>
      </c>
      <c r="AD24" s="58" t="str">
        <f>IF(AND('Mapa final'!$Y$50="Alta",'Mapa final'!$AA$50="Mayor"),CONCATENATE("R9C",'Mapa final'!$O$50),"")</f>
        <v/>
      </c>
      <c r="AE24" s="58" t="str">
        <f>IF(AND('Mapa final'!$Y$51="Alta",'Mapa final'!$AA$51="Mayor"),CONCATENATE("R9C",'Mapa final'!$O$51),"")</f>
        <v/>
      </c>
      <c r="AF24" s="58" t="str">
        <f>IF(AND('Mapa final'!$Y$52="Alta",'Mapa final'!$AA$52="Mayor"),CONCATENATE("R9C",'Mapa final'!$O$52),"")</f>
        <v/>
      </c>
      <c r="AG24" s="54" t="str">
        <f>IF(AND('Mapa final'!$Y$53="Alta",'Mapa final'!$AA$53="Mayor"),CONCATENATE("R9C",'Mapa final'!$O$53),"")</f>
        <v/>
      </c>
      <c r="AH24" s="55" t="str">
        <f>IF(AND('Mapa final'!$Y$48="Alta",'Mapa final'!$AA$48="Catastrófico"),CONCATENATE("R9C",'Mapa final'!$O$48),"")</f>
        <v/>
      </c>
      <c r="AI24" s="56" t="str">
        <f>IF(AND('Mapa final'!$Y$49="Alta",'Mapa final'!$AA$49="Catastrófico"),CONCATENATE("R9C",'Mapa final'!$O$49),"")</f>
        <v/>
      </c>
      <c r="AJ24" s="56" t="str">
        <f>IF(AND('Mapa final'!$Y$50="Alta",'Mapa final'!$AA$50="Catastrófico"),CONCATENATE("R9C",'Mapa final'!$O$50),"")</f>
        <v/>
      </c>
      <c r="AK24" s="56" t="str">
        <f>IF(AND('Mapa final'!$Y$51="Alta",'Mapa final'!$AA$51="Catastrófico"),CONCATENATE("R9C",'Mapa final'!$O$51),"")</f>
        <v/>
      </c>
      <c r="AL24" s="56" t="str">
        <f>IF(AND('Mapa final'!$Y$52="Alta",'Mapa final'!$AA$52="Catastrófico"),CONCATENATE("R9C",'Mapa final'!$O$52),"")</f>
        <v/>
      </c>
      <c r="AM24" s="57" t="str">
        <f>IF(AND('Mapa final'!$Y$53="Alta",'Mapa final'!$AA$53="Catastrófico"),CONCATENATE("R9C",'Mapa final'!$O$53),"")</f>
        <v/>
      </c>
      <c r="AN24" s="84"/>
      <c r="AO24" s="340"/>
      <c r="AP24" s="341"/>
      <c r="AQ24" s="341"/>
      <c r="AR24" s="341"/>
      <c r="AS24" s="341"/>
      <c r="AT24" s="342"/>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5">
      <c r="A25" s="84"/>
      <c r="B25" s="249"/>
      <c r="C25" s="249"/>
      <c r="D25" s="250"/>
      <c r="E25" s="352"/>
      <c r="F25" s="353"/>
      <c r="G25" s="353"/>
      <c r="H25" s="353"/>
      <c r="I25" s="353"/>
      <c r="J25" s="71" t="str">
        <f>IF(AND('Mapa final'!$Y$54="Alta",'Mapa final'!$AA$54="Leve"),CONCATENATE("R10C",'Mapa final'!$O$54),"")</f>
        <v/>
      </c>
      <c r="K25" s="72" t="str">
        <f>IF(AND('Mapa final'!$Y$55="Alta",'Mapa final'!$AA$55="Leve"),CONCATENATE("R10C",'Mapa final'!$O$55),"")</f>
        <v/>
      </c>
      <c r="L25" s="72" t="str">
        <f>IF(AND('Mapa final'!$Y$56="Alta",'Mapa final'!$AA$56="Leve"),CONCATENATE("R10C",'Mapa final'!$O$56),"")</f>
        <v/>
      </c>
      <c r="M25" s="72" t="str">
        <f>IF(AND('Mapa final'!$Y$57="Alta",'Mapa final'!$AA$57="Leve"),CONCATENATE("R10C",'Mapa final'!$O$57),"")</f>
        <v/>
      </c>
      <c r="N25" s="72" t="str">
        <f>IF(AND('Mapa final'!$Y$58="Alta",'Mapa final'!$AA$58="Leve"),CONCATENATE("R10C",'Mapa final'!$O$58),"")</f>
        <v/>
      </c>
      <c r="O25" s="73" t="str">
        <f>IF(AND('Mapa final'!$Y$59="Alta",'Mapa final'!$AA$59="Leve"),CONCATENATE("R10C",'Mapa final'!$O$59),"")</f>
        <v/>
      </c>
      <c r="P25" s="71" t="str">
        <f>IF(AND('Mapa final'!$Y$54="Alta",'Mapa final'!$AA$54="Menor"),CONCATENATE("R10C",'Mapa final'!$O$54),"")</f>
        <v/>
      </c>
      <c r="Q25" s="72" t="str">
        <f>IF(AND('Mapa final'!$Y$55="Alta",'Mapa final'!$AA$55="Menor"),CONCATENATE("R10C",'Mapa final'!$O$55),"")</f>
        <v/>
      </c>
      <c r="R25" s="72" t="str">
        <f>IF(AND('Mapa final'!$Y$56="Alta",'Mapa final'!$AA$56="Menor"),CONCATENATE("R10C",'Mapa final'!$O$56),"")</f>
        <v/>
      </c>
      <c r="S25" s="72" t="str">
        <f>IF(AND('Mapa final'!$Y$57="Alta",'Mapa final'!$AA$57="Menor"),CONCATENATE("R10C",'Mapa final'!$O$57),"")</f>
        <v/>
      </c>
      <c r="T25" s="72" t="str">
        <f>IF(AND('Mapa final'!$Y$58="Alta",'Mapa final'!$AA$58="Menor"),CONCATENATE("R10C",'Mapa final'!$O$58),"")</f>
        <v/>
      </c>
      <c r="U25" s="73" t="str">
        <f>IF(AND('Mapa final'!$Y$59="Alta",'Mapa final'!$AA$59="Menor"),CONCATENATE("R10C",'Mapa final'!$O$59),"")</f>
        <v/>
      </c>
      <c r="V25" s="59" t="str">
        <f>IF(AND('Mapa final'!$Y$54="Alta",'Mapa final'!$AA$54="Moderado"),CONCATENATE("R10C",'Mapa final'!$O$54),"")</f>
        <v/>
      </c>
      <c r="W25" s="60" t="str">
        <f>IF(AND('Mapa final'!$Y$55="Alta",'Mapa final'!$AA$55="Moderado"),CONCATENATE("R10C",'Mapa final'!$O$55),"")</f>
        <v/>
      </c>
      <c r="X25" s="60" t="str">
        <f>IF(AND('Mapa final'!$Y$56="Alta",'Mapa final'!$AA$56="Moderado"),CONCATENATE("R10C",'Mapa final'!$O$56),"")</f>
        <v/>
      </c>
      <c r="Y25" s="60" t="str">
        <f>IF(AND('Mapa final'!$Y$57="Alta",'Mapa final'!$AA$57="Moderado"),CONCATENATE("R10C",'Mapa final'!$O$57),"")</f>
        <v/>
      </c>
      <c r="Z25" s="60" t="str">
        <f>IF(AND('Mapa final'!$Y$58="Alta",'Mapa final'!$AA$58="Moderado"),CONCATENATE("R10C",'Mapa final'!$O$58),"")</f>
        <v/>
      </c>
      <c r="AA25" s="61" t="str">
        <f>IF(AND('Mapa final'!$Y$59="Alta",'Mapa final'!$AA$59="Moderado"),CONCATENATE("R10C",'Mapa final'!$O$59),"")</f>
        <v/>
      </c>
      <c r="AB25" s="59" t="str">
        <f>IF(AND('Mapa final'!$Y$54="Alta",'Mapa final'!$AA$54="Mayor"),CONCATENATE("R10C",'Mapa final'!$O$54),"")</f>
        <v/>
      </c>
      <c r="AC25" s="60" t="str">
        <f>IF(AND('Mapa final'!$Y$55="Alta",'Mapa final'!$AA$55="Mayor"),CONCATENATE("R10C",'Mapa final'!$O$55),"")</f>
        <v/>
      </c>
      <c r="AD25" s="60" t="str">
        <f>IF(AND('Mapa final'!$Y$56="Alta",'Mapa final'!$AA$56="Mayor"),CONCATENATE("R10C",'Mapa final'!$O$56),"")</f>
        <v/>
      </c>
      <c r="AE25" s="60" t="str">
        <f>IF(AND('Mapa final'!$Y$57="Alta",'Mapa final'!$AA$57="Mayor"),CONCATENATE("R10C",'Mapa final'!$O$57),"")</f>
        <v/>
      </c>
      <c r="AF25" s="60" t="str">
        <f>IF(AND('Mapa final'!$Y$58="Alta",'Mapa final'!$AA$58="Mayor"),CONCATENATE("R10C",'Mapa final'!$O$58),"")</f>
        <v/>
      </c>
      <c r="AG25" s="61" t="str">
        <f>IF(AND('Mapa final'!$Y$59="Alta",'Mapa final'!$AA$59="Mayor"),CONCATENATE("R10C",'Mapa final'!$O$59),"")</f>
        <v/>
      </c>
      <c r="AH25" s="62" t="str">
        <f>IF(AND('Mapa final'!$Y$54="Alta",'Mapa final'!$AA$54="Catastrófico"),CONCATENATE("R10C",'Mapa final'!$O$54),"")</f>
        <v/>
      </c>
      <c r="AI25" s="63" t="str">
        <f>IF(AND('Mapa final'!$Y$55="Alta",'Mapa final'!$AA$55="Catastrófico"),CONCATENATE("R10C",'Mapa final'!$O$55),"")</f>
        <v/>
      </c>
      <c r="AJ25" s="63" t="str">
        <f>IF(AND('Mapa final'!$Y$56="Alta",'Mapa final'!$AA$56="Catastrófico"),CONCATENATE("R10C",'Mapa final'!$O$56),"")</f>
        <v/>
      </c>
      <c r="AK25" s="63" t="str">
        <f>IF(AND('Mapa final'!$Y$57="Alta",'Mapa final'!$AA$57="Catastrófico"),CONCATENATE("R10C",'Mapa final'!$O$57),"")</f>
        <v/>
      </c>
      <c r="AL25" s="63" t="str">
        <f>IF(AND('Mapa final'!$Y$58="Alta",'Mapa final'!$AA$58="Catastrófico"),CONCATENATE("R10C",'Mapa final'!$O$58),"")</f>
        <v/>
      </c>
      <c r="AM25" s="64" t="str">
        <f>IF(AND('Mapa final'!$Y$59="Alta",'Mapa final'!$AA$59="Catastrófico"),CONCATENATE("R10C",'Mapa final'!$O$59),"")</f>
        <v/>
      </c>
      <c r="AN25" s="84"/>
      <c r="AO25" s="343"/>
      <c r="AP25" s="344"/>
      <c r="AQ25" s="344"/>
      <c r="AR25" s="344"/>
      <c r="AS25" s="344"/>
      <c r="AT25" s="34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45">
      <c r="A26" s="84"/>
      <c r="B26" s="249"/>
      <c r="C26" s="249"/>
      <c r="D26" s="250"/>
      <c r="E26" s="346" t="s">
        <v>117</v>
      </c>
      <c r="F26" s="347"/>
      <c r="G26" s="347"/>
      <c r="H26" s="347"/>
      <c r="I26" s="365"/>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77" t="s">
        <v>81</v>
      </c>
      <c r="AP26" s="378"/>
      <c r="AQ26" s="378"/>
      <c r="AR26" s="378"/>
      <c r="AS26" s="378"/>
      <c r="AT26" s="37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45">
      <c r="A27" s="84"/>
      <c r="B27" s="249"/>
      <c r="C27" s="249"/>
      <c r="D27" s="250"/>
      <c r="E27" s="348"/>
      <c r="F27" s="349"/>
      <c r="G27" s="349"/>
      <c r="H27" s="349"/>
      <c r="I27" s="366"/>
      <c r="J27" s="68" t="str">
        <f>IF(AND('Mapa final'!$Y$11="Media",'Mapa final'!$AA$11="Leve"),CONCATENATE("R2C",'Mapa final'!$O$11),"")</f>
        <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final'!$Y$11="Media",'Mapa final'!$AA$11="Menor"),CONCATENATE("R2C",'Mapa final'!$O$11),"")</f>
        <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final'!$Y$11="Media",'Mapa final'!$AA$11="Moderado"),CONCATENATE("R2C",'Mapa final'!$O$11),"")</f>
        <v>R2C1</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380"/>
      <c r="AP27" s="381"/>
      <c r="AQ27" s="381"/>
      <c r="AR27" s="381"/>
      <c r="AS27" s="381"/>
      <c r="AT27" s="38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45">
      <c r="A28" s="84"/>
      <c r="B28" s="249"/>
      <c r="C28" s="249"/>
      <c r="D28" s="250"/>
      <c r="E28" s="350"/>
      <c r="F28" s="351"/>
      <c r="G28" s="351"/>
      <c r="H28" s="351"/>
      <c r="I28" s="366"/>
      <c r="J28" s="68" t="str">
        <f>IF(AND('Mapa final'!$Y$12="Media",'Mapa final'!$AA$12="Leve"),CONCATENATE("R3C",'Mapa final'!$O$12),"")</f>
        <v/>
      </c>
      <c r="K28" s="69" t="str">
        <f>IF(AND('Mapa final'!$Y$13="Media",'Mapa final'!$AA$13="Leve"),CONCATENATE("R3C",'Mapa final'!$O$13),"")</f>
        <v/>
      </c>
      <c r="L28" s="69" t="str">
        <f>IF(AND('Mapa final'!$Y$14="Media",'Mapa final'!$AA$14="Leve"),CONCATENATE("R3C",'Mapa final'!$O$14),"")</f>
        <v/>
      </c>
      <c r="M28" s="69" t="str">
        <f>IF(AND('Mapa final'!$Y$15="Media",'Mapa final'!$AA$15="Leve"),CONCATENATE("R3C",'Mapa final'!$O$15),"")</f>
        <v/>
      </c>
      <c r="N28" s="69" t="str">
        <f>IF(AND('Mapa final'!$Y$16="Media",'Mapa final'!$AA$16="Leve"),CONCATENATE("R3C",'Mapa final'!$O$16),"")</f>
        <v/>
      </c>
      <c r="O28" s="70" t="str">
        <f>IF(AND('Mapa final'!$Y$17="Media",'Mapa final'!$AA$17="Leve"),CONCATENATE("R3C",'Mapa final'!$O$17),"")</f>
        <v/>
      </c>
      <c r="P28" s="68" t="str">
        <f>IF(AND('Mapa final'!$Y$12="Media",'Mapa final'!$AA$12="Menor"),CONCATENATE("R3C",'Mapa final'!$O$12),"")</f>
        <v/>
      </c>
      <c r="Q28" s="69" t="str">
        <f>IF(AND('Mapa final'!$Y$13="Media",'Mapa final'!$AA$13="Menor"),CONCATENATE("R3C",'Mapa final'!$O$13),"")</f>
        <v/>
      </c>
      <c r="R28" s="69" t="str">
        <f>IF(AND('Mapa final'!$Y$14="Media",'Mapa final'!$AA$14="Menor"),CONCATENATE("R3C",'Mapa final'!$O$14),"")</f>
        <v/>
      </c>
      <c r="S28" s="69" t="str">
        <f>IF(AND('Mapa final'!$Y$15="Media",'Mapa final'!$AA$15="Menor"),CONCATENATE("R3C",'Mapa final'!$O$15),"")</f>
        <v/>
      </c>
      <c r="T28" s="69" t="str">
        <f>IF(AND('Mapa final'!$Y$16="Media",'Mapa final'!$AA$16="Menor"),CONCATENATE("R3C",'Mapa final'!$O$16),"")</f>
        <v/>
      </c>
      <c r="U28" s="70" t="str">
        <f>IF(AND('Mapa final'!$Y$17="Media",'Mapa final'!$AA$17="Menor"),CONCATENATE("R3C",'Mapa final'!$O$17),"")</f>
        <v/>
      </c>
      <c r="V28" s="68" t="str">
        <f>IF(AND('Mapa final'!$Y$12="Media",'Mapa final'!$AA$12="Moderado"),CONCATENATE("R3C",'Mapa final'!$O$12),"")</f>
        <v/>
      </c>
      <c r="W28" s="69" t="str">
        <f>IF(AND('Mapa final'!$Y$13="Media",'Mapa final'!$AA$13="Moderado"),CONCATENATE("R3C",'Mapa final'!$O$13),"")</f>
        <v/>
      </c>
      <c r="X28" s="69" t="str">
        <f>IF(AND('Mapa final'!$Y$14="Media",'Mapa final'!$AA$14="Moderado"),CONCATENATE("R3C",'Mapa final'!$O$14),"")</f>
        <v/>
      </c>
      <c r="Y28" s="69" t="str">
        <f>IF(AND('Mapa final'!$Y$15="Media",'Mapa final'!$AA$15="Moderado"),CONCATENATE("R3C",'Mapa final'!$O$15),"")</f>
        <v/>
      </c>
      <c r="Z28" s="69" t="str">
        <f>IF(AND('Mapa final'!$Y$16="Media",'Mapa final'!$AA$16="Moderado"),CONCATENATE("R3C",'Mapa final'!$O$16),"")</f>
        <v/>
      </c>
      <c r="AA28" s="70" t="str">
        <f>IF(AND('Mapa final'!$Y$17="Media",'Mapa final'!$AA$17="Moderado"),CONCATENATE("R3C",'Mapa final'!$O$17),"")</f>
        <v/>
      </c>
      <c r="AB28" s="52" t="str">
        <f>IF(AND('Mapa final'!$Y$12="Media",'Mapa final'!$AA$12="Mayor"),CONCATENATE("R3C",'Mapa final'!$O$12),"")</f>
        <v/>
      </c>
      <c r="AC28" s="53" t="str">
        <f>IF(AND('Mapa final'!$Y$13="Media",'Mapa final'!$AA$13="Mayor"),CONCATENATE("R3C",'Mapa final'!$O$13),"")</f>
        <v/>
      </c>
      <c r="AD28" s="53" t="str">
        <f>IF(AND('Mapa final'!$Y$14="Media",'Mapa final'!$AA$14="Mayor"),CONCATENATE("R3C",'Mapa final'!$O$14),"")</f>
        <v/>
      </c>
      <c r="AE28" s="53" t="str">
        <f>IF(AND('Mapa final'!$Y$15="Media",'Mapa final'!$AA$15="Mayor"),CONCATENATE("R3C",'Mapa final'!$O$15),"")</f>
        <v/>
      </c>
      <c r="AF28" s="53" t="str">
        <f>IF(AND('Mapa final'!$Y$16="Media",'Mapa final'!$AA$16="Mayor"),CONCATENATE("R3C",'Mapa final'!$O$16),"")</f>
        <v/>
      </c>
      <c r="AG28" s="54" t="str">
        <f>IF(AND('Mapa final'!$Y$17="Media",'Mapa final'!$AA$17="Mayor"),CONCATENATE("R3C",'Mapa final'!$O$17),"")</f>
        <v/>
      </c>
      <c r="AH28" s="55" t="str">
        <f>IF(AND('Mapa final'!$Y$12="Media",'Mapa final'!$AA$12="Catastrófico"),CONCATENATE("R3C",'Mapa final'!$O$12),"")</f>
        <v/>
      </c>
      <c r="AI28" s="56" t="str">
        <f>IF(AND('Mapa final'!$Y$13="Media",'Mapa final'!$AA$13="Catastrófico"),CONCATENATE("R3C",'Mapa final'!$O$13),"")</f>
        <v/>
      </c>
      <c r="AJ28" s="56" t="str">
        <f>IF(AND('Mapa final'!$Y$14="Media",'Mapa final'!$AA$14="Catastrófico"),CONCATENATE("R3C",'Mapa final'!$O$14),"")</f>
        <v/>
      </c>
      <c r="AK28" s="56" t="str">
        <f>IF(AND('Mapa final'!$Y$15="Media",'Mapa final'!$AA$15="Catastrófico"),CONCATENATE("R3C",'Mapa final'!$O$15),"")</f>
        <v/>
      </c>
      <c r="AL28" s="56" t="str">
        <f>IF(AND('Mapa final'!$Y$16="Media",'Mapa final'!$AA$16="Catastrófico"),CONCATENATE("R3C",'Mapa final'!$O$16),"")</f>
        <v/>
      </c>
      <c r="AM28" s="57" t="str">
        <f>IF(AND('Mapa final'!$Y$17="Media",'Mapa final'!$AA$17="Catastrófico"),CONCATENATE("R3C",'Mapa final'!$O$17),"")</f>
        <v/>
      </c>
      <c r="AN28" s="84"/>
      <c r="AO28" s="380"/>
      <c r="AP28" s="381"/>
      <c r="AQ28" s="381"/>
      <c r="AR28" s="381"/>
      <c r="AS28" s="381"/>
      <c r="AT28" s="38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45">
      <c r="A29" s="84"/>
      <c r="B29" s="249"/>
      <c r="C29" s="249"/>
      <c r="D29" s="250"/>
      <c r="E29" s="350"/>
      <c r="F29" s="351"/>
      <c r="G29" s="351"/>
      <c r="H29" s="351"/>
      <c r="I29" s="366"/>
      <c r="J29" s="68" t="str">
        <f>IF(AND('Mapa final'!$Y$18="Media",'Mapa final'!$AA$18="Leve"),CONCATENATE("R4C",'Mapa final'!$O$18),"")</f>
        <v/>
      </c>
      <c r="K29" s="69" t="str">
        <f>IF(AND('Mapa final'!$Y$19="Media",'Mapa final'!$AA$19="Leve"),CONCATENATE("R4C",'Mapa final'!$O$19),"")</f>
        <v/>
      </c>
      <c r="L29" s="69" t="str">
        <f>IF(AND('Mapa final'!$Y$20="Media",'Mapa final'!$AA$20="Leve"),CONCATENATE("R4C",'Mapa final'!$O$20),"")</f>
        <v/>
      </c>
      <c r="M29" s="69" t="str">
        <f>IF(AND('Mapa final'!$Y$21="Media",'Mapa final'!$AA$21="Leve"),CONCATENATE("R4C",'Mapa final'!$O$21),"")</f>
        <v/>
      </c>
      <c r="N29" s="69" t="str">
        <f>IF(AND('Mapa final'!$Y$22="Media",'Mapa final'!$AA$22="Leve"),CONCATENATE("R4C",'Mapa final'!$O$22),"")</f>
        <v/>
      </c>
      <c r="O29" s="70" t="str">
        <f>IF(AND('Mapa final'!$Y$23="Media",'Mapa final'!$AA$23="Leve"),CONCATENATE("R4C",'Mapa final'!$O$23),"")</f>
        <v/>
      </c>
      <c r="P29" s="68" t="str">
        <f>IF(AND('Mapa final'!$Y$18="Media",'Mapa final'!$AA$18="Menor"),CONCATENATE("R4C",'Mapa final'!$O$18),"")</f>
        <v/>
      </c>
      <c r="Q29" s="69" t="str">
        <f>IF(AND('Mapa final'!$Y$19="Media",'Mapa final'!$AA$19="Menor"),CONCATENATE("R4C",'Mapa final'!$O$19),"")</f>
        <v/>
      </c>
      <c r="R29" s="69" t="str">
        <f>IF(AND('Mapa final'!$Y$20="Media",'Mapa final'!$AA$20="Menor"),CONCATENATE("R4C",'Mapa final'!$O$20),"")</f>
        <v/>
      </c>
      <c r="S29" s="69" t="str">
        <f>IF(AND('Mapa final'!$Y$21="Media",'Mapa final'!$AA$21="Menor"),CONCATENATE("R4C",'Mapa final'!$O$21),"")</f>
        <v/>
      </c>
      <c r="T29" s="69" t="str">
        <f>IF(AND('Mapa final'!$Y$22="Media",'Mapa final'!$AA$22="Menor"),CONCATENATE("R4C",'Mapa final'!$O$22),"")</f>
        <v/>
      </c>
      <c r="U29" s="70" t="str">
        <f>IF(AND('Mapa final'!$Y$23="Media",'Mapa final'!$AA$23="Menor"),CONCATENATE("R4C",'Mapa final'!$O$23),"")</f>
        <v/>
      </c>
      <c r="V29" s="68" t="str">
        <f>IF(AND('Mapa final'!$Y$18="Media",'Mapa final'!$AA$18="Moderado"),CONCATENATE("R4C",'Mapa final'!$O$18),"")</f>
        <v/>
      </c>
      <c r="W29" s="69" t="str">
        <f>IF(AND('Mapa final'!$Y$19="Media",'Mapa final'!$AA$19="Moderado"),CONCATENATE("R4C",'Mapa final'!$O$19),"")</f>
        <v/>
      </c>
      <c r="X29" s="69" t="str">
        <f>IF(AND('Mapa final'!$Y$20="Media",'Mapa final'!$AA$20="Moderado"),CONCATENATE("R4C",'Mapa final'!$O$20),"")</f>
        <v/>
      </c>
      <c r="Y29" s="69" t="str">
        <f>IF(AND('Mapa final'!$Y$21="Media",'Mapa final'!$AA$21="Moderado"),CONCATENATE("R4C",'Mapa final'!$O$21),"")</f>
        <v/>
      </c>
      <c r="Z29" s="69" t="str">
        <f>IF(AND('Mapa final'!$Y$22="Media",'Mapa final'!$AA$22="Moderado"),CONCATENATE("R4C",'Mapa final'!$O$22),"")</f>
        <v/>
      </c>
      <c r="AA29" s="70" t="str">
        <f>IF(AND('Mapa final'!$Y$23="Media",'Mapa final'!$AA$23="Moderado"),CONCATENATE("R4C",'Mapa final'!$O$23),"")</f>
        <v/>
      </c>
      <c r="AB29" s="52" t="str">
        <f>IF(AND('Mapa final'!$Y$18="Media",'Mapa final'!$AA$18="Mayor"),CONCATENATE("R4C",'Mapa final'!$O$18),"")</f>
        <v/>
      </c>
      <c r="AC29" s="53" t="str">
        <f>IF(AND('Mapa final'!$Y$19="Media",'Mapa final'!$AA$19="Mayor"),CONCATENATE("R4C",'Mapa final'!$O$19),"")</f>
        <v/>
      </c>
      <c r="AD29" s="58" t="str">
        <f>IF(AND('Mapa final'!$Y$20="Media",'Mapa final'!$AA$20="Mayor"),CONCATENATE("R4C",'Mapa final'!$O$20),"")</f>
        <v/>
      </c>
      <c r="AE29" s="58" t="str">
        <f>IF(AND('Mapa final'!$Y$21="Media",'Mapa final'!$AA$21="Mayor"),CONCATENATE("R4C",'Mapa final'!$O$21),"")</f>
        <v/>
      </c>
      <c r="AF29" s="58" t="str">
        <f>IF(AND('Mapa final'!$Y$22="Media",'Mapa final'!$AA$22="Mayor"),CONCATENATE("R4C",'Mapa final'!$O$22),"")</f>
        <v/>
      </c>
      <c r="AG29" s="54" t="str">
        <f>IF(AND('Mapa final'!$Y$23="Media",'Mapa final'!$AA$23="Mayor"),CONCATENATE("R4C",'Mapa final'!$O$23),"")</f>
        <v/>
      </c>
      <c r="AH29" s="55" t="str">
        <f>IF(AND('Mapa final'!$Y$18="Media",'Mapa final'!$AA$18="Catastrófico"),CONCATENATE("R4C",'Mapa final'!$O$18),"")</f>
        <v/>
      </c>
      <c r="AI29" s="56" t="str">
        <f>IF(AND('Mapa final'!$Y$19="Media",'Mapa final'!$AA$19="Catastrófico"),CONCATENATE("R4C",'Mapa final'!$O$19),"")</f>
        <v/>
      </c>
      <c r="AJ29" s="56" t="str">
        <f>IF(AND('Mapa final'!$Y$20="Media",'Mapa final'!$AA$20="Catastrófico"),CONCATENATE("R4C",'Mapa final'!$O$20),"")</f>
        <v/>
      </c>
      <c r="AK29" s="56" t="str">
        <f>IF(AND('Mapa final'!$Y$21="Media",'Mapa final'!$AA$21="Catastrófico"),CONCATENATE("R4C",'Mapa final'!$O$21),"")</f>
        <v/>
      </c>
      <c r="AL29" s="56" t="str">
        <f>IF(AND('Mapa final'!$Y$22="Media",'Mapa final'!$AA$22="Catastrófico"),CONCATENATE("R4C",'Mapa final'!$O$22),"")</f>
        <v/>
      </c>
      <c r="AM29" s="57" t="str">
        <f>IF(AND('Mapa final'!$Y$23="Media",'Mapa final'!$AA$23="Catastrófico"),CONCATENATE("R4C",'Mapa final'!$O$23),"")</f>
        <v/>
      </c>
      <c r="AN29" s="84"/>
      <c r="AO29" s="380"/>
      <c r="AP29" s="381"/>
      <c r="AQ29" s="381"/>
      <c r="AR29" s="381"/>
      <c r="AS29" s="381"/>
      <c r="AT29" s="38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45">
      <c r="A30" s="84"/>
      <c r="B30" s="249"/>
      <c r="C30" s="249"/>
      <c r="D30" s="250"/>
      <c r="E30" s="350"/>
      <c r="F30" s="351"/>
      <c r="G30" s="351"/>
      <c r="H30" s="351"/>
      <c r="I30" s="366"/>
      <c r="J30" s="68" t="str">
        <f>IF(AND('Mapa final'!$Y$24="Media",'Mapa final'!$AA$24="Leve"),CONCATENATE("R5C",'Mapa final'!$O$24),"")</f>
        <v/>
      </c>
      <c r="K30" s="69" t="str">
        <f>IF(AND('Mapa final'!$Y$25="Media",'Mapa final'!$AA$25="Leve"),CONCATENATE("R5C",'Mapa final'!$O$25),"")</f>
        <v/>
      </c>
      <c r="L30" s="69" t="str">
        <f>IF(AND('Mapa final'!$Y$26="Media",'Mapa final'!$AA$26="Leve"),CONCATENATE("R5C",'Mapa final'!$O$26),"")</f>
        <v/>
      </c>
      <c r="M30" s="69" t="str">
        <f>IF(AND('Mapa final'!$Y$27="Media",'Mapa final'!$AA$27="Leve"),CONCATENATE("R5C",'Mapa final'!$O$27),"")</f>
        <v/>
      </c>
      <c r="N30" s="69" t="str">
        <f>IF(AND('Mapa final'!$Y$28="Media",'Mapa final'!$AA$28="Leve"),CONCATENATE("R5C",'Mapa final'!$O$28),"")</f>
        <v/>
      </c>
      <c r="O30" s="70" t="str">
        <f>IF(AND('Mapa final'!$Y$29="Media",'Mapa final'!$AA$29="Leve"),CONCATENATE("R5C",'Mapa final'!$O$29),"")</f>
        <v/>
      </c>
      <c r="P30" s="68" t="str">
        <f>IF(AND('Mapa final'!$Y$24="Media",'Mapa final'!$AA$24="Menor"),CONCATENATE("R5C",'Mapa final'!$O$24),"")</f>
        <v/>
      </c>
      <c r="Q30" s="69" t="str">
        <f>IF(AND('Mapa final'!$Y$25="Media",'Mapa final'!$AA$25="Menor"),CONCATENATE("R5C",'Mapa final'!$O$25),"")</f>
        <v/>
      </c>
      <c r="R30" s="69" t="str">
        <f>IF(AND('Mapa final'!$Y$26="Media",'Mapa final'!$AA$26="Menor"),CONCATENATE("R5C",'Mapa final'!$O$26),"")</f>
        <v/>
      </c>
      <c r="S30" s="69" t="str">
        <f>IF(AND('Mapa final'!$Y$27="Media",'Mapa final'!$AA$27="Menor"),CONCATENATE("R5C",'Mapa final'!$O$27),"")</f>
        <v/>
      </c>
      <c r="T30" s="69" t="str">
        <f>IF(AND('Mapa final'!$Y$28="Media",'Mapa final'!$AA$28="Menor"),CONCATENATE("R5C",'Mapa final'!$O$28),"")</f>
        <v/>
      </c>
      <c r="U30" s="70" t="str">
        <f>IF(AND('Mapa final'!$Y$29="Media",'Mapa final'!$AA$29="Menor"),CONCATENATE("R5C",'Mapa final'!$O$29),"")</f>
        <v/>
      </c>
      <c r="V30" s="68" t="str">
        <f>IF(AND('Mapa final'!$Y$24="Media",'Mapa final'!$AA$24="Moderado"),CONCATENATE("R5C",'Mapa final'!$O$24),"")</f>
        <v/>
      </c>
      <c r="W30" s="69" t="str">
        <f>IF(AND('Mapa final'!$Y$25="Media",'Mapa final'!$AA$25="Moderado"),CONCATENATE("R5C",'Mapa final'!$O$25),"")</f>
        <v/>
      </c>
      <c r="X30" s="69" t="str">
        <f>IF(AND('Mapa final'!$Y$26="Media",'Mapa final'!$AA$26="Moderado"),CONCATENATE("R5C",'Mapa final'!$O$26),"")</f>
        <v/>
      </c>
      <c r="Y30" s="69" t="str">
        <f>IF(AND('Mapa final'!$Y$27="Media",'Mapa final'!$AA$27="Moderado"),CONCATENATE("R5C",'Mapa final'!$O$27),"")</f>
        <v/>
      </c>
      <c r="Z30" s="69" t="str">
        <f>IF(AND('Mapa final'!$Y$28="Media",'Mapa final'!$AA$28="Moderado"),CONCATENATE("R5C",'Mapa final'!$O$28),"")</f>
        <v/>
      </c>
      <c r="AA30" s="70" t="str">
        <f>IF(AND('Mapa final'!$Y$29="Media",'Mapa final'!$AA$29="Moderado"),CONCATENATE("R5C",'Mapa final'!$O$29),"")</f>
        <v/>
      </c>
      <c r="AB30" s="52" t="str">
        <f>IF(AND('Mapa final'!$Y$24="Media",'Mapa final'!$AA$24="Mayor"),CONCATENATE("R5C",'Mapa final'!$O$24),"")</f>
        <v/>
      </c>
      <c r="AC30" s="53" t="str">
        <f>IF(AND('Mapa final'!$Y$25="Media",'Mapa final'!$AA$25="Mayor"),CONCATENATE("R5C",'Mapa final'!$O$25),"")</f>
        <v/>
      </c>
      <c r="AD30" s="58" t="str">
        <f>IF(AND('Mapa final'!$Y$26="Media",'Mapa final'!$AA$26="Mayor"),CONCATENATE("R5C",'Mapa final'!$O$26),"")</f>
        <v/>
      </c>
      <c r="AE30" s="58" t="str">
        <f>IF(AND('Mapa final'!$Y$27="Media",'Mapa final'!$AA$27="Mayor"),CONCATENATE("R5C",'Mapa final'!$O$27),"")</f>
        <v/>
      </c>
      <c r="AF30" s="58" t="str">
        <f>IF(AND('Mapa final'!$Y$28="Media",'Mapa final'!$AA$28="Mayor"),CONCATENATE("R5C",'Mapa final'!$O$28),"")</f>
        <v/>
      </c>
      <c r="AG30" s="54" t="str">
        <f>IF(AND('Mapa final'!$Y$29="Media",'Mapa final'!$AA$29="Mayor"),CONCATENATE("R5C",'Mapa final'!$O$29),"")</f>
        <v/>
      </c>
      <c r="AH30" s="55" t="str">
        <f>IF(AND('Mapa final'!$Y$24="Media",'Mapa final'!$AA$24="Catastrófico"),CONCATENATE("R5C",'Mapa final'!$O$24),"")</f>
        <v/>
      </c>
      <c r="AI30" s="56" t="str">
        <f>IF(AND('Mapa final'!$Y$25="Media",'Mapa final'!$AA$25="Catastrófico"),CONCATENATE("R5C",'Mapa final'!$O$25),"")</f>
        <v/>
      </c>
      <c r="AJ30" s="56" t="str">
        <f>IF(AND('Mapa final'!$Y$26="Media",'Mapa final'!$AA$26="Catastrófico"),CONCATENATE("R5C",'Mapa final'!$O$26),"")</f>
        <v/>
      </c>
      <c r="AK30" s="56" t="str">
        <f>IF(AND('Mapa final'!$Y$27="Media",'Mapa final'!$AA$27="Catastrófico"),CONCATENATE("R5C",'Mapa final'!$O$27),"")</f>
        <v/>
      </c>
      <c r="AL30" s="56" t="str">
        <f>IF(AND('Mapa final'!$Y$28="Media",'Mapa final'!$AA$28="Catastrófico"),CONCATENATE("R5C",'Mapa final'!$O$28),"")</f>
        <v/>
      </c>
      <c r="AM30" s="57" t="str">
        <f>IF(AND('Mapa final'!$Y$29="Media",'Mapa final'!$AA$29="Catastrófico"),CONCATENATE("R5C",'Mapa final'!$O$29),"")</f>
        <v/>
      </c>
      <c r="AN30" s="84"/>
      <c r="AO30" s="380"/>
      <c r="AP30" s="381"/>
      <c r="AQ30" s="381"/>
      <c r="AR30" s="381"/>
      <c r="AS30" s="381"/>
      <c r="AT30" s="38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45">
      <c r="A31" s="84"/>
      <c r="B31" s="249"/>
      <c r="C31" s="249"/>
      <c r="D31" s="250"/>
      <c r="E31" s="350"/>
      <c r="F31" s="351"/>
      <c r="G31" s="351"/>
      <c r="H31" s="351"/>
      <c r="I31" s="366"/>
      <c r="J31" s="68" t="str">
        <f>IF(AND('Mapa final'!$Y$30="Media",'Mapa final'!$AA$30="Leve"),CONCATENATE("R6C",'Mapa final'!$O$30),"")</f>
        <v/>
      </c>
      <c r="K31" s="69" t="str">
        <f>IF(AND('Mapa final'!$Y$31="Media",'Mapa final'!$AA$31="Leve"),CONCATENATE("R6C",'Mapa final'!$O$31),"")</f>
        <v/>
      </c>
      <c r="L31" s="69" t="str">
        <f>IF(AND('Mapa final'!$Y$32="Media",'Mapa final'!$AA$32="Leve"),CONCATENATE("R6C",'Mapa final'!$O$32),"")</f>
        <v/>
      </c>
      <c r="M31" s="69" t="str">
        <f>IF(AND('Mapa final'!$Y$33="Media",'Mapa final'!$AA$33="Leve"),CONCATENATE("R6C",'Mapa final'!$O$33),"")</f>
        <v/>
      </c>
      <c r="N31" s="69" t="str">
        <f>IF(AND('Mapa final'!$Y$34="Media",'Mapa final'!$AA$34="Leve"),CONCATENATE("R6C",'Mapa final'!$O$34),"")</f>
        <v/>
      </c>
      <c r="O31" s="70" t="str">
        <f>IF(AND('Mapa final'!$Y$35="Media",'Mapa final'!$AA$35="Leve"),CONCATENATE("R6C",'Mapa final'!$O$35),"")</f>
        <v/>
      </c>
      <c r="P31" s="68" t="str">
        <f>IF(AND('Mapa final'!$Y$30="Media",'Mapa final'!$AA$30="Menor"),CONCATENATE("R6C",'Mapa final'!$O$30),"")</f>
        <v/>
      </c>
      <c r="Q31" s="69" t="str">
        <f>IF(AND('Mapa final'!$Y$31="Media",'Mapa final'!$AA$31="Menor"),CONCATENATE("R6C",'Mapa final'!$O$31),"")</f>
        <v/>
      </c>
      <c r="R31" s="69" t="str">
        <f>IF(AND('Mapa final'!$Y$32="Media",'Mapa final'!$AA$32="Menor"),CONCATENATE("R6C",'Mapa final'!$O$32),"")</f>
        <v/>
      </c>
      <c r="S31" s="69" t="str">
        <f>IF(AND('Mapa final'!$Y$33="Media",'Mapa final'!$AA$33="Menor"),CONCATENATE("R6C",'Mapa final'!$O$33),"")</f>
        <v/>
      </c>
      <c r="T31" s="69" t="str">
        <f>IF(AND('Mapa final'!$Y$34="Media",'Mapa final'!$AA$34="Menor"),CONCATENATE("R6C",'Mapa final'!$O$34),"")</f>
        <v/>
      </c>
      <c r="U31" s="70" t="str">
        <f>IF(AND('Mapa final'!$Y$35="Media",'Mapa final'!$AA$35="Menor"),CONCATENATE("R6C",'Mapa final'!$O$35),"")</f>
        <v/>
      </c>
      <c r="V31" s="68" t="str">
        <f>IF(AND('Mapa final'!$Y$30="Media",'Mapa final'!$AA$30="Moderado"),CONCATENATE("R6C",'Mapa final'!$O$30),"")</f>
        <v/>
      </c>
      <c r="W31" s="69" t="str">
        <f>IF(AND('Mapa final'!$Y$31="Media",'Mapa final'!$AA$31="Moderado"),CONCATENATE("R6C",'Mapa final'!$O$31),"")</f>
        <v/>
      </c>
      <c r="X31" s="69" t="str">
        <f>IF(AND('Mapa final'!$Y$32="Media",'Mapa final'!$AA$32="Moderado"),CONCATENATE("R6C",'Mapa final'!$O$32),"")</f>
        <v/>
      </c>
      <c r="Y31" s="69" t="str">
        <f>IF(AND('Mapa final'!$Y$33="Media",'Mapa final'!$AA$33="Moderado"),CONCATENATE("R6C",'Mapa final'!$O$33),"")</f>
        <v/>
      </c>
      <c r="Z31" s="69" t="str">
        <f>IF(AND('Mapa final'!$Y$34="Media",'Mapa final'!$AA$34="Moderado"),CONCATENATE("R6C",'Mapa final'!$O$34),"")</f>
        <v/>
      </c>
      <c r="AA31" s="70" t="str">
        <f>IF(AND('Mapa final'!$Y$35="Media",'Mapa final'!$AA$35="Moderado"),CONCATENATE("R6C",'Mapa final'!$O$35),"")</f>
        <v/>
      </c>
      <c r="AB31" s="52" t="str">
        <f>IF(AND('Mapa final'!$Y$30="Media",'Mapa final'!$AA$30="Mayor"),CONCATENATE("R6C",'Mapa final'!$O$30),"")</f>
        <v/>
      </c>
      <c r="AC31" s="53" t="str">
        <f>IF(AND('Mapa final'!$Y$31="Media",'Mapa final'!$AA$31="Mayor"),CONCATENATE("R6C",'Mapa final'!$O$31),"")</f>
        <v/>
      </c>
      <c r="AD31" s="58" t="str">
        <f>IF(AND('Mapa final'!$Y$32="Media",'Mapa final'!$AA$32="Mayor"),CONCATENATE("R6C",'Mapa final'!$O$32),"")</f>
        <v/>
      </c>
      <c r="AE31" s="58" t="str">
        <f>IF(AND('Mapa final'!$Y$33="Media",'Mapa final'!$AA$33="Mayor"),CONCATENATE("R6C",'Mapa final'!$O$33),"")</f>
        <v/>
      </c>
      <c r="AF31" s="58" t="str">
        <f>IF(AND('Mapa final'!$Y$34="Media",'Mapa final'!$AA$34="Mayor"),CONCATENATE("R6C",'Mapa final'!$O$34),"")</f>
        <v/>
      </c>
      <c r="AG31" s="54" t="str">
        <f>IF(AND('Mapa final'!$Y$35="Media",'Mapa final'!$AA$35="Mayor"),CONCATENATE("R6C",'Mapa final'!$O$35),"")</f>
        <v/>
      </c>
      <c r="AH31" s="55" t="str">
        <f>IF(AND('Mapa final'!$Y$30="Media",'Mapa final'!$AA$30="Catastrófico"),CONCATENATE("R6C",'Mapa final'!$O$30),"")</f>
        <v/>
      </c>
      <c r="AI31" s="56" t="str">
        <f>IF(AND('Mapa final'!$Y$31="Media",'Mapa final'!$AA$31="Catastrófico"),CONCATENATE("R6C",'Mapa final'!$O$31),"")</f>
        <v/>
      </c>
      <c r="AJ31" s="56" t="str">
        <f>IF(AND('Mapa final'!$Y$32="Media",'Mapa final'!$AA$32="Catastrófico"),CONCATENATE("R6C",'Mapa final'!$O$32),"")</f>
        <v/>
      </c>
      <c r="AK31" s="56" t="str">
        <f>IF(AND('Mapa final'!$Y$33="Media",'Mapa final'!$AA$33="Catastrófico"),CONCATENATE("R6C",'Mapa final'!$O$33),"")</f>
        <v/>
      </c>
      <c r="AL31" s="56" t="str">
        <f>IF(AND('Mapa final'!$Y$34="Media",'Mapa final'!$AA$34="Catastrófico"),CONCATENATE("R6C",'Mapa final'!$O$34),"")</f>
        <v/>
      </c>
      <c r="AM31" s="57" t="str">
        <f>IF(AND('Mapa final'!$Y$35="Media",'Mapa final'!$AA$35="Catastrófico"),CONCATENATE("R6C",'Mapa final'!$O$35),"")</f>
        <v/>
      </c>
      <c r="AN31" s="84"/>
      <c r="AO31" s="380"/>
      <c r="AP31" s="381"/>
      <c r="AQ31" s="381"/>
      <c r="AR31" s="381"/>
      <c r="AS31" s="381"/>
      <c r="AT31" s="38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45">
      <c r="A32" s="84"/>
      <c r="B32" s="249"/>
      <c r="C32" s="249"/>
      <c r="D32" s="250"/>
      <c r="E32" s="350"/>
      <c r="F32" s="351"/>
      <c r="G32" s="351"/>
      <c r="H32" s="351"/>
      <c r="I32" s="366"/>
      <c r="J32" s="68" t="str">
        <f>IF(AND('Mapa final'!$Y$36="Media",'Mapa final'!$AA$36="Leve"),CONCATENATE("R7C",'Mapa final'!$O$36),"")</f>
        <v/>
      </c>
      <c r="K32" s="69" t="str">
        <f>IF(AND('Mapa final'!$Y$37="Media",'Mapa final'!$AA$37="Leve"),CONCATENATE("R7C",'Mapa final'!$O$37),"")</f>
        <v/>
      </c>
      <c r="L32" s="69" t="str">
        <f>IF(AND('Mapa final'!$Y$38="Media",'Mapa final'!$AA$38="Leve"),CONCATENATE("R7C",'Mapa final'!$O$38),"")</f>
        <v/>
      </c>
      <c r="M32" s="69" t="str">
        <f>IF(AND('Mapa final'!$Y$39="Media",'Mapa final'!$AA$39="Leve"),CONCATENATE("R7C",'Mapa final'!$O$39),"")</f>
        <v/>
      </c>
      <c r="N32" s="69" t="str">
        <f>IF(AND('Mapa final'!$Y$40="Media",'Mapa final'!$AA$40="Leve"),CONCATENATE("R7C",'Mapa final'!$O$40),"")</f>
        <v/>
      </c>
      <c r="O32" s="70" t="str">
        <f>IF(AND('Mapa final'!$Y$41="Media",'Mapa final'!$AA$41="Leve"),CONCATENATE("R7C",'Mapa final'!$O$41),"")</f>
        <v/>
      </c>
      <c r="P32" s="68" t="str">
        <f>IF(AND('Mapa final'!$Y$36="Media",'Mapa final'!$AA$36="Menor"),CONCATENATE("R7C",'Mapa final'!$O$36),"")</f>
        <v/>
      </c>
      <c r="Q32" s="69" t="str">
        <f>IF(AND('Mapa final'!$Y$37="Media",'Mapa final'!$AA$37="Menor"),CONCATENATE("R7C",'Mapa final'!$O$37),"")</f>
        <v/>
      </c>
      <c r="R32" s="69" t="str">
        <f>IF(AND('Mapa final'!$Y$38="Media",'Mapa final'!$AA$38="Menor"),CONCATENATE("R7C",'Mapa final'!$O$38),"")</f>
        <v/>
      </c>
      <c r="S32" s="69" t="str">
        <f>IF(AND('Mapa final'!$Y$39="Media",'Mapa final'!$AA$39="Menor"),CONCATENATE("R7C",'Mapa final'!$O$39),"")</f>
        <v/>
      </c>
      <c r="T32" s="69" t="str">
        <f>IF(AND('Mapa final'!$Y$40="Media",'Mapa final'!$AA$40="Menor"),CONCATENATE("R7C",'Mapa final'!$O$40),"")</f>
        <v/>
      </c>
      <c r="U32" s="70" t="str">
        <f>IF(AND('Mapa final'!$Y$41="Media",'Mapa final'!$AA$41="Menor"),CONCATENATE("R7C",'Mapa final'!$O$41),"")</f>
        <v/>
      </c>
      <c r="V32" s="68" t="str">
        <f>IF(AND('Mapa final'!$Y$36="Media",'Mapa final'!$AA$36="Moderado"),CONCATENATE("R7C",'Mapa final'!$O$36),"")</f>
        <v/>
      </c>
      <c r="W32" s="69" t="str">
        <f>IF(AND('Mapa final'!$Y$37="Media",'Mapa final'!$AA$37="Moderado"),CONCATENATE("R7C",'Mapa final'!$O$37),"")</f>
        <v/>
      </c>
      <c r="X32" s="69" t="str">
        <f>IF(AND('Mapa final'!$Y$38="Media",'Mapa final'!$AA$38="Moderado"),CONCATENATE("R7C",'Mapa final'!$O$38),"")</f>
        <v/>
      </c>
      <c r="Y32" s="69" t="str">
        <f>IF(AND('Mapa final'!$Y$39="Media",'Mapa final'!$AA$39="Moderado"),CONCATENATE("R7C",'Mapa final'!$O$39),"")</f>
        <v/>
      </c>
      <c r="Z32" s="69" t="str">
        <f>IF(AND('Mapa final'!$Y$40="Media",'Mapa final'!$AA$40="Moderado"),CONCATENATE("R7C",'Mapa final'!$O$40),"")</f>
        <v/>
      </c>
      <c r="AA32" s="70" t="str">
        <f>IF(AND('Mapa final'!$Y$41="Media",'Mapa final'!$AA$41="Moderado"),CONCATENATE("R7C",'Mapa final'!$O$41),"")</f>
        <v/>
      </c>
      <c r="AB32" s="52" t="str">
        <f>IF(AND('Mapa final'!$Y$36="Media",'Mapa final'!$AA$36="Mayor"),CONCATENATE("R7C",'Mapa final'!$O$36),"")</f>
        <v/>
      </c>
      <c r="AC32" s="53" t="str">
        <f>IF(AND('Mapa final'!$Y$37="Media",'Mapa final'!$AA$37="Mayor"),CONCATENATE("R7C",'Mapa final'!$O$37),"")</f>
        <v/>
      </c>
      <c r="AD32" s="58" t="str">
        <f>IF(AND('Mapa final'!$Y$38="Media",'Mapa final'!$AA$38="Mayor"),CONCATENATE("R7C",'Mapa final'!$O$38),"")</f>
        <v/>
      </c>
      <c r="AE32" s="58" t="str">
        <f>IF(AND('Mapa final'!$Y$39="Media",'Mapa final'!$AA$39="Mayor"),CONCATENATE("R7C",'Mapa final'!$O$39),"")</f>
        <v/>
      </c>
      <c r="AF32" s="58" t="str">
        <f>IF(AND('Mapa final'!$Y$40="Media",'Mapa final'!$AA$40="Mayor"),CONCATENATE("R7C",'Mapa final'!$O$40),"")</f>
        <v/>
      </c>
      <c r="AG32" s="54" t="str">
        <f>IF(AND('Mapa final'!$Y$41="Media",'Mapa final'!$AA$41="Mayor"),CONCATENATE("R7C",'Mapa final'!$O$41),"")</f>
        <v/>
      </c>
      <c r="AH32" s="55" t="str">
        <f>IF(AND('Mapa final'!$Y$36="Media",'Mapa final'!$AA$36="Catastrófico"),CONCATENATE("R7C",'Mapa final'!$O$36),"")</f>
        <v/>
      </c>
      <c r="AI32" s="56" t="str">
        <f>IF(AND('Mapa final'!$Y$37="Media",'Mapa final'!$AA$37="Catastrófico"),CONCATENATE("R7C",'Mapa final'!$O$37),"")</f>
        <v/>
      </c>
      <c r="AJ32" s="56" t="str">
        <f>IF(AND('Mapa final'!$Y$38="Media",'Mapa final'!$AA$38="Catastrófico"),CONCATENATE("R7C",'Mapa final'!$O$38),"")</f>
        <v/>
      </c>
      <c r="AK32" s="56" t="str">
        <f>IF(AND('Mapa final'!$Y$39="Media",'Mapa final'!$AA$39="Catastrófico"),CONCATENATE("R7C",'Mapa final'!$O$39),"")</f>
        <v/>
      </c>
      <c r="AL32" s="56" t="str">
        <f>IF(AND('Mapa final'!$Y$40="Media",'Mapa final'!$AA$40="Catastrófico"),CONCATENATE("R7C",'Mapa final'!$O$40),"")</f>
        <v/>
      </c>
      <c r="AM32" s="57" t="str">
        <f>IF(AND('Mapa final'!$Y$41="Media",'Mapa final'!$AA$41="Catastrófico"),CONCATENATE("R7C",'Mapa final'!$O$41),"")</f>
        <v/>
      </c>
      <c r="AN32" s="84"/>
      <c r="AO32" s="380"/>
      <c r="AP32" s="381"/>
      <c r="AQ32" s="381"/>
      <c r="AR32" s="381"/>
      <c r="AS32" s="381"/>
      <c r="AT32" s="38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45">
      <c r="A33" s="84"/>
      <c r="B33" s="249"/>
      <c r="C33" s="249"/>
      <c r="D33" s="250"/>
      <c r="E33" s="350"/>
      <c r="F33" s="351"/>
      <c r="G33" s="351"/>
      <c r="H33" s="351"/>
      <c r="I33" s="366"/>
      <c r="J33" s="68" t="str">
        <f>IF(AND('Mapa final'!$Y$42="Media",'Mapa final'!$AA$42="Leve"),CONCATENATE("R8C",'Mapa final'!$O$42),"")</f>
        <v/>
      </c>
      <c r="K33" s="69" t="str">
        <f>IF(AND('Mapa final'!$Y$43="Media",'Mapa final'!$AA$43="Leve"),CONCATENATE("R8C",'Mapa final'!$O$43),"")</f>
        <v/>
      </c>
      <c r="L33" s="69" t="str">
        <f>IF(AND('Mapa final'!$Y$44="Media",'Mapa final'!$AA$44="Leve"),CONCATENATE("R8C",'Mapa final'!$O$44),"")</f>
        <v/>
      </c>
      <c r="M33" s="69" t="str">
        <f>IF(AND('Mapa final'!$Y$45="Media",'Mapa final'!$AA$45="Leve"),CONCATENATE("R8C",'Mapa final'!$O$45),"")</f>
        <v/>
      </c>
      <c r="N33" s="69" t="str">
        <f>IF(AND('Mapa final'!$Y$46="Media",'Mapa final'!$AA$46="Leve"),CONCATENATE("R8C",'Mapa final'!$O$46),"")</f>
        <v/>
      </c>
      <c r="O33" s="70" t="str">
        <f>IF(AND('Mapa final'!$Y$47="Media",'Mapa final'!$AA$47="Leve"),CONCATENATE("R8C",'Mapa final'!$O$47),"")</f>
        <v/>
      </c>
      <c r="P33" s="68" t="str">
        <f>IF(AND('Mapa final'!$Y$42="Media",'Mapa final'!$AA$42="Menor"),CONCATENATE("R8C",'Mapa final'!$O$42),"")</f>
        <v/>
      </c>
      <c r="Q33" s="69" t="str">
        <f>IF(AND('Mapa final'!$Y$43="Media",'Mapa final'!$AA$43="Menor"),CONCATENATE("R8C",'Mapa final'!$O$43),"")</f>
        <v/>
      </c>
      <c r="R33" s="69" t="str">
        <f>IF(AND('Mapa final'!$Y$44="Media",'Mapa final'!$AA$44="Menor"),CONCATENATE("R8C",'Mapa final'!$O$44),"")</f>
        <v/>
      </c>
      <c r="S33" s="69" t="str">
        <f>IF(AND('Mapa final'!$Y$45="Media",'Mapa final'!$AA$45="Menor"),CONCATENATE("R8C",'Mapa final'!$O$45),"")</f>
        <v/>
      </c>
      <c r="T33" s="69" t="str">
        <f>IF(AND('Mapa final'!$Y$46="Media",'Mapa final'!$AA$46="Menor"),CONCATENATE("R8C",'Mapa final'!$O$46),"")</f>
        <v/>
      </c>
      <c r="U33" s="70" t="str">
        <f>IF(AND('Mapa final'!$Y$47="Media",'Mapa final'!$AA$47="Menor"),CONCATENATE("R8C",'Mapa final'!$O$47),"")</f>
        <v/>
      </c>
      <c r="V33" s="68" t="str">
        <f>IF(AND('Mapa final'!$Y$42="Media",'Mapa final'!$AA$42="Moderado"),CONCATENATE("R8C",'Mapa final'!$O$42),"")</f>
        <v/>
      </c>
      <c r="W33" s="69" t="str">
        <f>IF(AND('Mapa final'!$Y$43="Media",'Mapa final'!$AA$43="Moderado"),CONCATENATE("R8C",'Mapa final'!$O$43),"")</f>
        <v/>
      </c>
      <c r="X33" s="69" t="str">
        <f>IF(AND('Mapa final'!$Y$44="Media",'Mapa final'!$AA$44="Moderado"),CONCATENATE("R8C",'Mapa final'!$O$44),"")</f>
        <v/>
      </c>
      <c r="Y33" s="69" t="str">
        <f>IF(AND('Mapa final'!$Y$45="Media",'Mapa final'!$AA$45="Moderado"),CONCATENATE("R8C",'Mapa final'!$O$45),"")</f>
        <v/>
      </c>
      <c r="Z33" s="69" t="str">
        <f>IF(AND('Mapa final'!$Y$46="Media",'Mapa final'!$AA$46="Moderado"),CONCATENATE("R8C",'Mapa final'!$O$46),"")</f>
        <v/>
      </c>
      <c r="AA33" s="70" t="str">
        <f>IF(AND('Mapa final'!$Y$47="Media",'Mapa final'!$AA$47="Moderado"),CONCATENATE("R8C",'Mapa final'!$O$47),"")</f>
        <v/>
      </c>
      <c r="AB33" s="52" t="str">
        <f>IF(AND('Mapa final'!$Y$42="Media",'Mapa final'!$AA$42="Mayor"),CONCATENATE("R8C",'Mapa final'!$O$42),"")</f>
        <v/>
      </c>
      <c r="AC33" s="53" t="str">
        <f>IF(AND('Mapa final'!$Y$43="Media",'Mapa final'!$AA$43="Mayor"),CONCATENATE("R8C",'Mapa final'!$O$43),"")</f>
        <v/>
      </c>
      <c r="AD33" s="58" t="str">
        <f>IF(AND('Mapa final'!$Y$44="Media",'Mapa final'!$AA$44="Mayor"),CONCATENATE("R8C",'Mapa final'!$O$44),"")</f>
        <v/>
      </c>
      <c r="AE33" s="58" t="str">
        <f>IF(AND('Mapa final'!$Y$45="Media",'Mapa final'!$AA$45="Mayor"),CONCATENATE("R8C",'Mapa final'!$O$45),"")</f>
        <v/>
      </c>
      <c r="AF33" s="58" t="str">
        <f>IF(AND('Mapa final'!$Y$46="Media",'Mapa final'!$AA$46="Mayor"),CONCATENATE("R8C",'Mapa final'!$O$46),"")</f>
        <v/>
      </c>
      <c r="AG33" s="54" t="str">
        <f>IF(AND('Mapa final'!$Y$47="Media",'Mapa final'!$AA$47="Mayor"),CONCATENATE("R8C",'Mapa final'!$O$47),"")</f>
        <v/>
      </c>
      <c r="AH33" s="55" t="str">
        <f>IF(AND('Mapa final'!$Y$42="Media",'Mapa final'!$AA$42="Catastrófico"),CONCATENATE("R8C",'Mapa final'!$O$42),"")</f>
        <v/>
      </c>
      <c r="AI33" s="56" t="str">
        <f>IF(AND('Mapa final'!$Y$43="Media",'Mapa final'!$AA$43="Catastrófico"),CONCATENATE("R8C",'Mapa final'!$O$43),"")</f>
        <v/>
      </c>
      <c r="AJ33" s="56" t="str">
        <f>IF(AND('Mapa final'!$Y$44="Media",'Mapa final'!$AA$44="Catastrófico"),CONCATENATE("R8C",'Mapa final'!$O$44),"")</f>
        <v/>
      </c>
      <c r="AK33" s="56" t="str">
        <f>IF(AND('Mapa final'!$Y$45="Media",'Mapa final'!$AA$45="Catastrófico"),CONCATENATE("R8C",'Mapa final'!$O$45),"")</f>
        <v/>
      </c>
      <c r="AL33" s="56" t="str">
        <f>IF(AND('Mapa final'!$Y$46="Media",'Mapa final'!$AA$46="Catastrófico"),CONCATENATE("R8C",'Mapa final'!$O$46),"")</f>
        <v/>
      </c>
      <c r="AM33" s="57" t="str">
        <f>IF(AND('Mapa final'!$Y$47="Media",'Mapa final'!$AA$47="Catastrófico"),CONCATENATE("R8C",'Mapa final'!$O$47),"")</f>
        <v/>
      </c>
      <c r="AN33" s="84"/>
      <c r="AO33" s="380"/>
      <c r="AP33" s="381"/>
      <c r="AQ33" s="381"/>
      <c r="AR33" s="381"/>
      <c r="AS33" s="381"/>
      <c r="AT33" s="38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45">
      <c r="A34" s="84"/>
      <c r="B34" s="249"/>
      <c r="C34" s="249"/>
      <c r="D34" s="250"/>
      <c r="E34" s="350"/>
      <c r="F34" s="351"/>
      <c r="G34" s="351"/>
      <c r="H34" s="351"/>
      <c r="I34" s="366"/>
      <c r="J34" s="68" t="str">
        <f>IF(AND('Mapa final'!$Y$48="Media",'Mapa final'!$AA$48="Leve"),CONCATENATE("R9C",'Mapa final'!$O$48),"")</f>
        <v/>
      </c>
      <c r="K34" s="69" t="str">
        <f>IF(AND('Mapa final'!$Y$49="Media",'Mapa final'!$AA$49="Leve"),CONCATENATE("R9C",'Mapa final'!$O$49),"")</f>
        <v/>
      </c>
      <c r="L34" s="69" t="str">
        <f>IF(AND('Mapa final'!$Y$50="Media",'Mapa final'!$AA$50="Leve"),CONCATENATE("R9C",'Mapa final'!$O$50),"")</f>
        <v/>
      </c>
      <c r="M34" s="69" t="str">
        <f>IF(AND('Mapa final'!$Y$51="Media",'Mapa final'!$AA$51="Leve"),CONCATENATE("R9C",'Mapa final'!$O$51),"")</f>
        <v/>
      </c>
      <c r="N34" s="69" t="str">
        <f>IF(AND('Mapa final'!$Y$52="Media",'Mapa final'!$AA$52="Leve"),CONCATENATE("R9C",'Mapa final'!$O$52),"")</f>
        <v/>
      </c>
      <c r="O34" s="70" t="str">
        <f>IF(AND('Mapa final'!$Y$53="Media",'Mapa final'!$AA$53="Leve"),CONCATENATE("R9C",'Mapa final'!$O$53),"")</f>
        <v/>
      </c>
      <c r="P34" s="68" t="str">
        <f>IF(AND('Mapa final'!$Y$48="Media",'Mapa final'!$AA$48="Menor"),CONCATENATE("R9C",'Mapa final'!$O$48),"")</f>
        <v/>
      </c>
      <c r="Q34" s="69" t="str">
        <f>IF(AND('Mapa final'!$Y$49="Media",'Mapa final'!$AA$49="Menor"),CONCATENATE("R9C",'Mapa final'!$O$49),"")</f>
        <v/>
      </c>
      <c r="R34" s="69" t="str">
        <f>IF(AND('Mapa final'!$Y$50="Media",'Mapa final'!$AA$50="Menor"),CONCATENATE("R9C",'Mapa final'!$O$50),"")</f>
        <v/>
      </c>
      <c r="S34" s="69" t="str">
        <f>IF(AND('Mapa final'!$Y$51="Media",'Mapa final'!$AA$51="Menor"),CONCATENATE("R9C",'Mapa final'!$O$51),"")</f>
        <v/>
      </c>
      <c r="T34" s="69" t="str">
        <f>IF(AND('Mapa final'!$Y$52="Media",'Mapa final'!$AA$52="Menor"),CONCATENATE("R9C",'Mapa final'!$O$52),"")</f>
        <v/>
      </c>
      <c r="U34" s="70" t="str">
        <f>IF(AND('Mapa final'!$Y$53="Media",'Mapa final'!$AA$53="Menor"),CONCATENATE("R9C",'Mapa final'!$O$53),"")</f>
        <v/>
      </c>
      <c r="V34" s="68" t="str">
        <f>IF(AND('Mapa final'!$Y$48="Media",'Mapa final'!$AA$48="Moderado"),CONCATENATE("R9C",'Mapa final'!$O$48),"")</f>
        <v/>
      </c>
      <c r="W34" s="69" t="str">
        <f>IF(AND('Mapa final'!$Y$49="Media",'Mapa final'!$AA$49="Moderado"),CONCATENATE("R9C",'Mapa final'!$O$49),"")</f>
        <v/>
      </c>
      <c r="X34" s="69" t="str">
        <f>IF(AND('Mapa final'!$Y$50="Media",'Mapa final'!$AA$50="Moderado"),CONCATENATE("R9C",'Mapa final'!$O$50),"")</f>
        <v/>
      </c>
      <c r="Y34" s="69" t="str">
        <f>IF(AND('Mapa final'!$Y$51="Media",'Mapa final'!$AA$51="Moderado"),CONCATENATE("R9C",'Mapa final'!$O$51),"")</f>
        <v/>
      </c>
      <c r="Z34" s="69" t="str">
        <f>IF(AND('Mapa final'!$Y$52="Media",'Mapa final'!$AA$52="Moderado"),CONCATENATE("R9C",'Mapa final'!$O$52),"")</f>
        <v/>
      </c>
      <c r="AA34" s="70" t="str">
        <f>IF(AND('Mapa final'!$Y$53="Media",'Mapa final'!$AA$53="Moderado"),CONCATENATE("R9C",'Mapa final'!$O$53),"")</f>
        <v/>
      </c>
      <c r="AB34" s="52" t="str">
        <f>IF(AND('Mapa final'!$Y$48="Media",'Mapa final'!$AA$48="Mayor"),CONCATENATE("R9C",'Mapa final'!$O$48),"")</f>
        <v/>
      </c>
      <c r="AC34" s="53" t="str">
        <f>IF(AND('Mapa final'!$Y$49="Media",'Mapa final'!$AA$49="Mayor"),CONCATENATE("R9C",'Mapa final'!$O$49),"")</f>
        <v/>
      </c>
      <c r="AD34" s="58" t="str">
        <f>IF(AND('Mapa final'!$Y$50="Media",'Mapa final'!$AA$50="Mayor"),CONCATENATE("R9C",'Mapa final'!$O$50),"")</f>
        <v/>
      </c>
      <c r="AE34" s="58" t="str">
        <f>IF(AND('Mapa final'!$Y$51="Media",'Mapa final'!$AA$51="Mayor"),CONCATENATE("R9C",'Mapa final'!$O$51),"")</f>
        <v/>
      </c>
      <c r="AF34" s="58" t="str">
        <f>IF(AND('Mapa final'!$Y$52="Media",'Mapa final'!$AA$52="Mayor"),CONCATENATE("R9C",'Mapa final'!$O$52),"")</f>
        <v/>
      </c>
      <c r="AG34" s="54" t="str">
        <f>IF(AND('Mapa final'!$Y$53="Media",'Mapa final'!$AA$53="Mayor"),CONCATENATE("R9C",'Mapa final'!$O$53),"")</f>
        <v/>
      </c>
      <c r="AH34" s="55" t="str">
        <f>IF(AND('Mapa final'!$Y$48="Media",'Mapa final'!$AA$48="Catastrófico"),CONCATENATE("R9C",'Mapa final'!$O$48),"")</f>
        <v/>
      </c>
      <c r="AI34" s="56" t="str">
        <f>IF(AND('Mapa final'!$Y$49="Media",'Mapa final'!$AA$49="Catastrófico"),CONCATENATE("R9C",'Mapa final'!$O$49),"")</f>
        <v/>
      </c>
      <c r="AJ34" s="56" t="str">
        <f>IF(AND('Mapa final'!$Y$50="Media",'Mapa final'!$AA$50="Catastrófico"),CONCATENATE("R9C",'Mapa final'!$O$50),"")</f>
        <v/>
      </c>
      <c r="AK34" s="56" t="str">
        <f>IF(AND('Mapa final'!$Y$51="Media",'Mapa final'!$AA$51="Catastrófico"),CONCATENATE("R9C",'Mapa final'!$O$51),"")</f>
        <v/>
      </c>
      <c r="AL34" s="56" t="str">
        <f>IF(AND('Mapa final'!$Y$52="Media",'Mapa final'!$AA$52="Catastrófico"),CONCATENATE("R9C",'Mapa final'!$O$52),"")</f>
        <v/>
      </c>
      <c r="AM34" s="57" t="str">
        <f>IF(AND('Mapa final'!$Y$53="Media",'Mapa final'!$AA$53="Catastrófico"),CONCATENATE("R9C",'Mapa final'!$O$53),"")</f>
        <v/>
      </c>
      <c r="AN34" s="84"/>
      <c r="AO34" s="380"/>
      <c r="AP34" s="381"/>
      <c r="AQ34" s="381"/>
      <c r="AR34" s="381"/>
      <c r="AS34" s="381"/>
      <c r="AT34" s="38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5">
      <c r="A35" s="84"/>
      <c r="B35" s="249"/>
      <c r="C35" s="249"/>
      <c r="D35" s="250"/>
      <c r="E35" s="352"/>
      <c r="F35" s="353"/>
      <c r="G35" s="353"/>
      <c r="H35" s="353"/>
      <c r="I35" s="367"/>
      <c r="J35" s="68" t="str">
        <f>IF(AND('Mapa final'!$Y$54="Media",'Mapa final'!$AA$54="Leve"),CONCATENATE("R10C",'Mapa final'!$O$54),"")</f>
        <v/>
      </c>
      <c r="K35" s="69" t="str">
        <f>IF(AND('Mapa final'!$Y$55="Media",'Mapa final'!$AA$55="Leve"),CONCATENATE("R10C",'Mapa final'!$O$55),"")</f>
        <v/>
      </c>
      <c r="L35" s="69" t="str">
        <f>IF(AND('Mapa final'!$Y$56="Media",'Mapa final'!$AA$56="Leve"),CONCATENATE("R10C",'Mapa final'!$O$56),"")</f>
        <v/>
      </c>
      <c r="M35" s="69" t="str">
        <f>IF(AND('Mapa final'!$Y$57="Media",'Mapa final'!$AA$57="Leve"),CONCATENATE("R10C",'Mapa final'!$O$57),"")</f>
        <v/>
      </c>
      <c r="N35" s="69" t="str">
        <f>IF(AND('Mapa final'!$Y$58="Media",'Mapa final'!$AA$58="Leve"),CONCATENATE("R10C",'Mapa final'!$O$58),"")</f>
        <v/>
      </c>
      <c r="O35" s="70" t="str">
        <f>IF(AND('Mapa final'!$Y$59="Media",'Mapa final'!$AA$59="Leve"),CONCATENATE("R10C",'Mapa final'!$O$59),"")</f>
        <v/>
      </c>
      <c r="P35" s="68" t="str">
        <f>IF(AND('Mapa final'!$Y$54="Media",'Mapa final'!$AA$54="Menor"),CONCATENATE("R10C",'Mapa final'!$O$54),"")</f>
        <v/>
      </c>
      <c r="Q35" s="69" t="str">
        <f>IF(AND('Mapa final'!$Y$55="Media",'Mapa final'!$AA$55="Menor"),CONCATENATE("R10C",'Mapa final'!$O$55),"")</f>
        <v/>
      </c>
      <c r="R35" s="69" t="str">
        <f>IF(AND('Mapa final'!$Y$56="Media",'Mapa final'!$AA$56="Menor"),CONCATENATE("R10C",'Mapa final'!$O$56),"")</f>
        <v/>
      </c>
      <c r="S35" s="69" t="str">
        <f>IF(AND('Mapa final'!$Y$57="Media",'Mapa final'!$AA$57="Menor"),CONCATENATE("R10C",'Mapa final'!$O$57),"")</f>
        <v/>
      </c>
      <c r="T35" s="69" t="str">
        <f>IF(AND('Mapa final'!$Y$58="Media",'Mapa final'!$AA$58="Menor"),CONCATENATE("R10C",'Mapa final'!$O$58),"")</f>
        <v/>
      </c>
      <c r="U35" s="70" t="str">
        <f>IF(AND('Mapa final'!$Y$59="Media",'Mapa final'!$AA$59="Menor"),CONCATENATE("R10C",'Mapa final'!$O$59),"")</f>
        <v/>
      </c>
      <c r="V35" s="68" t="str">
        <f>IF(AND('Mapa final'!$Y$54="Media",'Mapa final'!$AA$54="Moderado"),CONCATENATE("R10C",'Mapa final'!$O$54),"")</f>
        <v/>
      </c>
      <c r="W35" s="69" t="str">
        <f>IF(AND('Mapa final'!$Y$55="Media",'Mapa final'!$AA$55="Moderado"),CONCATENATE("R10C",'Mapa final'!$O$55),"")</f>
        <v/>
      </c>
      <c r="X35" s="69" t="str">
        <f>IF(AND('Mapa final'!$Y$56="Media",'Mapa final'!$AA$56="Moderado"),CONCATENATE("R10C",'Mapa final'!$O$56),"")</f>
        <v/>
      </c>
      <c r="Y35" s="69" t="str">
        <f>IF(AND('Mapa final'!$Y$57="Media",'Mapa final'!$AA$57="Moderado"),CONCATENATE("R10C",'Mapa final'!$O$57),"")</f>
        <v/>
      </c>
      <c r="Z35" s="69" t="str">
        <f>IF(AND('Mapa final'!$Y$58="Media",'Mapa final'!$AA$58="Moderado"),CONCATENATE("R10C",'Mapa final'!$O$58),"")</f>
        <v/>
      </c>
      <c r="AA35" s="70" t="str">
        <f>IF(AND('Mapa final'!$Y$59="Media",'Mapa final'!$AA$59="Moderado"),CONCATENATE("R10C",'Mapa final'!$O$59),"")</f>
        <v/>
      </c>
      <c r="AB35" s="59" t="str">
        <f>IF(AND('Mapa final'!$Y$54="Media",'Mapa final'!$AA$54="Mayor"),CONCATENATE("R10C",'Mapa final'!$O$54),"")</f>
        <v/>
      </c>
      <c r="AC35" s="60" t="str">
        <f>IF(AND('Mapa final'!$Y$55="Media",'Mapa final'!$AA$55="Mayor"),CONCATENATE("R10C",'Mapa final'!$O$55),"")</f>
        <v/>
      </c>
      <c r="AD35" s="60" t="str">
        <f>IF(AND('Mapa final'!$Y$56="Media",'Mapa final'!$AA$56="Mayor"),CONCATENATE("R10C",'Mapa final'!$O$56),"")</f>
        <v/>
      </c>
      <c r="AE35" s="60" t="str">
        <f>IF(AND('Mapa final'!$Y$57="Media",'Mapa final'!$AA$57="Mayor"),CONCATENATE("R10C",'Mapa final'!$O$57),"")</f>
        <v/>
      </c>
      <c r="AF35" s="60" t="str">
        <f>IF(AND('Mapa final'!$Y$58="Media",'Mapa final'!$AA$58="Mayor"),CONCATENATE("R10C",'Mapa final'!$O$58),"")</f>
        <v/>
      </c>
      <c r="AG35" s="61" t="str">
        <f>IF(AND('Mapa final'!$Y$59="Media",'Mapa final'!$AA$59="Mayor"),CONCATENATE("R10C",'Mapa final'!$O$59),"")</f>
        <v/>
      </c>
      <c r="AH35" s="62" t="str">
        <f>IF(AND('Mapa final'!$Y$54="Media",'Mapa final'!$AA$54="Catastrófico"),CONCATENATE("R10C",'Mapa final'!$O$54),"")</f>
        <v/>
      </c>
      <c r="AI35" s="63" t="str">
        <f>IF(AND('Mapa final'!$Y$55="Media",'Mapa final'!$AA$55="Catastrófico"),CONCATENATE("R10C",'Mapa final'!$O$55),"")</f>
        <v/>
      </c>
      <c r="AJ35" s="63" t="str">
        <f>IF(AND('Mapa final'!$Y$56="Media",'Mapa final'!$AA$56="Catastrófico"),CONCATENATE("R10C",'Mapa final'!$O$56),"")</f>
        <v/>
      </c>
      <c r="AK35" s="63" t="str">
        <f>IF(AND('Mapa final'!$Y$57="Media",'Mapa final'!$AA$57="Catastrófico"),CONCATENATE("R10C",'Mapa final'!$O$57),"")</f>
        <v/>
      </c>
      <c r="AL35" s="63" t="str">
        <f>IF(AND('Mapa final'!$Y$58="Media",'Mapa final'!$AA$58="Catastrófico"),CONCATENATE("R10C",'Mapa final'!$O$58),"")</f>
        <v/>
      </c>
      <c r="AM35" s="64" t="str">
        <f>IF(AND('Mapa final'!$Y$59="Media",'Mapa final'!$AA$59="Catastrófico"),CONCATENATE("R10C",'Mapa final'!$O$59),"")</f>
        <v/>
      </c>
      <c r="AN35" s="84"/>
      <c r="AO35" s="383"/>
      <c r="AP35" s="384"/>
      <c r="AQ35" s="384"/>
      <c r="AR35" s="384"/>
      <c r="AS35" s="384"/>
      <c r="AT35" s="38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45">
      <c r="A36" s="84"/>
      <c r="B36" s="249"/>
      <c r="C36" s="249"/>
      <c r="D36" s="250"/>
      <c r="E36" s="346" t="s">
        <v>114</v>
      </c>
      <c r="F36" s="347"/>
      <c r="G36" s="347"/>
      <c r="H36" s="347"/>
      <c r="I36" s="347"/>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68" t="s">
        <v>82</v>
      </c>
      <c r="AP36" s="369"/>
      <c r="AQ36" s="369"/>
      <c r="AR36" s="369"/>
      <c r="AS36" s="369"/>
      <c r="AT36" s="37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45">
      <c r="A37" s="84"/>
      <c r="B37" s="249"/>
      <c r="C37" s="249"/>
      <c r="D37" s="250"/>
      <c r="E37" s="348"/>
      <c r="F37" s="349"/>
      <c r="G37" s="349"/>
      <c r="H37" s="349"/>
      <c r="I37" s="349"/>
      <c r="J37" s="77" t="str">
        <f>IF(AND('Mapa final'!$Y$11="Baja",'Mapa final'!$AA$11="Leve"),CONCATENATE("R2C",'Mapa final'!$O$11),"")</f>
        <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final'!$Y$11="Baja",'Mapa final'!$AA$11="Menor"),CONCATENATE("R2C",'Mapa final'!$O$11),"")</f>
        <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final'!$Y$11="Baja",'Mapa final'!$AA$11="Moderado"),CONCATENATE("R2C",'Mapa final'!$O$11),"")</f>
        <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371"/>
      <c r="AP37" s="372"/>
      <c r="AQ37" s="372"/>
      <c r="AR37" s="372"/>
      <c r="AS37" s="372"/>
      <c r="AT37" s="37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45">
      <c r="A38" s="84"/>
      <c r="B38" s="249"/>
      <c r="C38" s="249"/>
      <c r="D38" s="250"/>
      <c r="E38" s="350"/>
      <c r="F38" s="351"/>
      <c r="G38" s="351"/>
      <c r="H38" s="351"/>
      <c r="I38" s="349"/>
      <c r="J38" s="77" t="str">
        <f>IF(AND('Mapa final'!$Y$12="Baja",'Mapa final'!$AA$12="Leve"),CONCATENATE("R3C",'Mapa final'!$O$12),"")</f>
        <v/>
      </c>
      <c r="K38" s="78" t="str">
        <f>IF(AND('Mapa final'!$Y$13="Baja",'Mapa final'!$AA$13="Leve"),CONCATENATE("R3C",'Mapa final'!$O$13),"")</f>
        <v/>
      </c>
      <c r="L38" s="78" t="str">
        <f>IF(AND('Mapa final'!$Y$14="Baja",'Mapa final'!$AA$14="Leve"),CONCATENATE("R3C",'Mapa final'!$O$14),"")</f>
        <v/>
      </c>
      <c r="M38" s="78" t="str">
        <f>IF(AND('Mapa final'!$Y$15="Baja",'Mapa final'!$AA$15="Leve"),CONCATENATE("R3C",'Mapa final'!$O$15),"")</f>
        <v/>
      </c>
      <c r="N38" s="78" t="str">
        <f>IF(AND('Mapa final'!$Y$16="Baja",'Mapa final'!$AA$16="Leve"),CONCATENATE("R3C",'Mapa final'!$O$16),"")</f>
        <v/>
      </c>
      <c r="O38" s="79" t="str">
        <f>IF(AND('Mapa final'!$Y$17="Baja",'Mapa final'!$AA$17="Leve"),CONCATENATE("R3C",'Mapa final'!$O$17),"")</f>
        <v/>
      </c>
      <c r="P38" s="68" t="str">
        <f>IF(AND('Mapa final'!$Y$12="Baja",'Mapa final'!$AA$12="Menor"),CONCATENATE("R3C",'Mapa final'!$O$12),"")</f>
        <v/>
      </c>
      <c r="Q38" s="69" t="str">
        <f>IF(AND('Mapa final'!$Y$13="Baja",'Mapa final'!$AA$13="Menor"),CONCATENATE("R3C",'Mapa final'!$O$13),"")</f>
        <v/>
      </c>
      <c r="R38" s="69" t="str">
        <f>IF(AND('Mapa final'!$Y$14="Baja",'Mapa final'!$AA$14="Menor"),CONCATENATE("R3C",'Mapa final'!$O$14),"")</f>
        <v/>
      </c>
      <c r="S38" s="69" t="str">
        <f>IF(AND('Mapa final'!$Y$15="Baja",'Mapa final'!$AA$15="Menor"),CONCATENATE("R3C",'Mapa final'!$O$15),"")</f>
        <v/>
      </c>
      <c r="T38" s="69" t="str">
        <f>IF(AND('Mapa final'!$Y$16="Baja",'Mapa final'!$AA$16="Menor"),CONCATENATE("R3C",'Mapa final'!$O$16),"")</f>
        <v/>
      </c>
      <c r="U38" s="70" t="str">
        <f>IF(AND('Mapa final'!$Y$17="Baja",'Mapa final'!$AA$17="Menor"),CONCATENATE("R3C",'Mapa final'!$O$17),"")</f>
        <v/>
      </c>
      <c r="V38" s="68" t="str">
        <f>IF(AND('Mapa final'!$Y$12="Baja",'Mapa final'!$AA$12="Moderado"),CONCATENATE("R3C",'Mapa final'!$O$12),"")</f>
        <v/>
      </c>
      <c r="W38" s="69" t="str">
        <f>IF(AND('Mapa final'!$Y$13="Baja",'Mapa final'!$AA$13="Moderado"),CONCATENATE("R3C",'Mapa final'!$O$13),"")</f>
        <v/>
      </c>
      <c r="X38" s="69" t="str">
        <f>IF(AND('Mapa final'!$Y$14="Baja",'Mapa final'!$AA$14="Moderado"),CONCATENATE("R3C",'Mapa final'!$O$14),"")</f>
        <v/>
      </c>
      <c r="Y38" s="69" t="str">
        <f>IF(AND('Mapa final'!$Y$15="Baja",'Mapa final'!$AA$15="Moderado"),CONCATENATE("R3C",'Mapa final'!$O$15),"")</f>
        <v/>
      </c>
      <c r="Z38" s="69" t="str">
        <f>IF(AND('Mapa final'!$Y$16="Baja",'Mapa final'!$AA$16="Moderado"),CONCATENATE("R3C",'Mapa final'!$O$16),"")</f>
        <v/>
      </c>
      <c r="AA38" s="70" t="str">
        <f>IF(AND('Mapa final'!$Y$17="Baja",'Mapa final'!$AA$17="Moderado"),CONCATENATE("R3C",'Mapa final'!$O$17),"")</f>
        <v/>
      </c>
      <c r="AB38" s="52" t="str">
        <f>IF(AND('Mapa final'!$Y$12="Baja",'Mapa final'!$AA$12="Mayor"),CONCATENATE("R3C",'Mapa final'!$O$12),"")</f>
        <v/>
      </c>
      <c r="AC38" s="53" t="str">
        <f>IF(AND('Mapa final'!$Y$13="Baja",'Mapa final'!$AA$13="Mayor"),CONCATENATE("R3C",'Mapa final'!$O$13),"")</f>
        <v/>
      </c>
      <c r="AD38" s="53" t="str">
        <f>IF(AND('Mapa final'!$Y$14="Baja",'Mapa final'!$AA$14="Mayor"),CONCATENATE("R3C",'Mapa final'!$O$14),"")</f>
        <v/>
      </c>
      <c r="AE38" s="53" t="str">
        <f>IF(AND('Mapa final'!$Y$15="Baja",'Mapa final'!$AA$15="Mayor"),CONCATENATE("R3C",'Mapa final'!$O$15),"")</f>
        <v/>
      </c>
      <c r="AF38" s="53" t="str">
        <f>IF(AND('Mapa final'!$Y$16="Baja",'Mapa final'!$AA$16="Mayor"),CONCATENATE("R3C",'Mapa final'!$O$16),"")</f>
        <v/>
      </c>
      <c r="AG38" s="54" t="str">
        <f>IF(AND('Mapa final'!$Y$17="Baja",'Mapa final'!$AA$17="Mayor"),CONCATENATE("R3C",'Mapa final'!$O$17),"")</f>
        <v/>
      </c>
      <c r="AH38" s="55" t="str">
        <f>IF(AND('Mapa final'!$Y$12="Baja",'Mapa final'!$AA$12="Catastrófico"),CONCATENATE("R3C",'Mapa final'!$O$12),"")</f>
        <v/>
      </c>
      <c r="AI38" s="56" t="str">
        <f>IF(AND('Mapa final'!$Y$13="Baja",'Mapa final'!$AA$13="Catastrófico"),CONCATENATE("R3C",'Mapa final'!$O$13),"")</f>
        <v/>
      </c>
      <c r="AJ38" s="56" t="str">
        <f>IF(AND('Mapa final'!$Y$14="Baja",'Mapa final'!$AA$14="Catastrófico"),CONCATENATE("R3C",'Mapa final'!$O$14),"")</f>
        <v/>
      </c>
      <c r="AK38" s="56" t="str">
        <f>IF(AND('Mapa final'!$Y$15="Baja",'Mapa final'!$AA$15="Catastrófico"),CONCATENATE("R3C",'Mapa final'!$O$15),"")</f>
        <v/>
      </c>
      <c r="AL38" s="56" t="str">
        <f>IF(AND('Mapa final'!$Y$16="Baja",'Mapa final'!$AA$16="Catastrófico"),CONCATENATE("R3C",'Mapa final'!$O$16),"")</f>
        <v/>
      </c>
      <c r="AM38" s="57" t="str">
        <f>IF(AND('Mapa final'!$Y$17="Baja",'Mapa final'!$AA$17="Catastrófico"),CONCATENATE("R3C",'Mapa final'!$O$17),"")</f>
        <v/>
      </c>
      <c r="AN38" s="84"/>
      <c r="AO38" s="371"/>
      <c r="AP38" s="372"/>
      <c r="AQ38" s="372"/>
      <c r="AR38" s="372"/>
      <c r="AS38" s="372"/>
      <c r="AT38" s="37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45">
      <c r="A39" s="84"/>
      <c r="B39" s="249"/>
      <c r="C39" s="249"/>
      <c r="D39" s="250"/>
      <c r="E39" s="350"/>
      <c r="F39" s="351"/>
      <c r="G39" s="351"/>
      <c r="H39" s="351"/>
      <c r="I39" s="349"/>
      <c r="J39" s="77" t="str">
        <f>IF(AND('Mapa final'!$Y$18="Baja",'Mapa final'!$AA$18="Leve"),CONCATENATE("R4C",'Mapa final'!$O$18),"")</f>
        <v/>
      </c>
      <c r="K39" s="78" t="str">
        <f>IF(AND('Mapa final'!$Y$19="Baja",'Mapa final'!$AA$19="Leve"),CONCATENATE("R4C",'Mapa final'!$O$19),"")</f>
        <v/>
      </c>
      <c r="L39" s="78" t="str">
        <f>IF(AND('Mapa final'!$Y$20="Baja",'Mapa final'!$AA$20="Leve"),CONCATENATE("R4C",'Mapa final'!$O$20),"")</f>
        <v/>
      </c>
      <c r="M39" s="78" t="str">
        <f>IF(AND('Mapa final'!$Y$21="Baja",'Mapa final'!$AA$21="Leve"),CONCATENATE("R4C",'Mapa final'!$O$21),"")</f>
        <v/>
      </c>
      <c r="N39" s="78" t="str">
        <f>IF(AND('Mapa final'!$Y$22="Baja",'Mapa final'!$AA$22="Leve"),CONCATENATE("R4C",'Mapa final'!$O$22),"")</f>
        <v/>
      </c>
      <c r="O39" s="79" t="str">
        <f>IF(AND('Mapa final'!$Y$23="Baja",'Mapa final'!$AA$23="Leve"),CONCATENATE("R4C",'Mapa final'!$O$23),"")</f>
        <v/>
      </c>
      <c r="P39" s="68" t="str">
        <f>IF(AND('Mapa final'!$Y$18="Baja",'Mapa final'!$AA$18="Menor"),CONCATENATE("R4C",'Mapa final'!$O$18),"")</f>
        <v/>
      </c>
      <c r="Q39" s="69" t="str">
        <f>IF(AND('Mapa final'!$Y$19="Baja",'Mapa final'!$AA$19="Menor"),CONCATENATE("R4C",'Mapa final'!$O$19),"")</f>
        <v/>
      </c>
      <c r="R39" s="69" t="str">
        <f>IF(AND('Mapa final'!$Y$20="Baja",'Mapa final'!$AA$20="Menor"),CONCATENATE("R4C",'Mapa final'!$O$20),"")</f>
        <v/>
      </c>
      <c r="S39" s="69" t="str">
        <f>IF(AND('Mapa final'!$Y$21="Baja",'Mapa final'!$AA$21="Menor"),CONCATENATE("R4C",'Mapa final'!$O$21),"")</f>
        <v/>
      </c>
      <c r="T39" s="69" t="str">
        <f>IF(AND('Mapa final'!$Y$22="Baja",'Mapa final'!$AA$22="Menor"),CONCATENATE("R4C",'Mapa final'!$O$22),"")</f>
        <v/>
      </c>
      <c r="U39" s="70" t="str">
        <f>IF(AND('Mapa final'!$Y$23="Baja",'Mapa final'!$AA$23="Menor"),CONCATENATE("R4C",'Mapa final'!$O$23),"")</f>
        <v/>
      </c>
      <c r="V39" s="68" t="str">
        <f>IF(AND('Mapa final'!$Y$18="Baja",'Mapa final'!$AA$18="Moderado"),CONCATENATE("R4C",'Mapa final'!$O$18),"")</f>
        <v/>
      </c>
      <c r="W39" s="69" t="str">
        <f>IF(AND('Mapa final'!$Y$19="Baja",'Mapa final'!$AA$19="Moderado"),CONCATENATE("R4C",'Mapa final'!$O$19),"")</f>
        <v/>
      </c>
      <c r="X39" s="69" t="str">
        <f>IF(AND('Mapa final'!$Y$20="Baja",'Mapa final'!$AA$20="Moderado"),CONCATENATE("R4C",'Mapa final'!$O$20),"")</f>
        <v/>
      </c>
      <c r="Y39" s="69" t="str">
        <f>IF(AND('Mapa final'!$Y$21="Baja",'Mapa final'!$AA$21="Moderado"),CONCATENATE("R4C",'Mapa final'!$O$21),"")</f>
        <v/>
      </c>
      <c r="Z39" s="69" t="str">
        <f>IF(AND('Mapa final'!$Y$22="Baja",'Mapa final'!$AA$22="Moderado"),CONCATENATE("R4C",'Mapa final'!$O$22),"")</f>
        <v/>
      </c>
      <c r="AA39" s="70" t="str">
        <f>IF(AND('Mapa final'!$Y$23="Baja",'Mapa final'!$AA$23="Moderado"),CONCATENATE("R4C",'Mapa final'!$O$23),"")</f>
        <v/>
      </c>
      <c r="AB39" s="52" t="str">
        <f>IF(AND('Mapa final'!$Y$18="Baja",'Mapa final'!$AA$18="Mayor"),CONCATENATE("R4C",'Mapa final'!$O$18),"")</f>
        <v/>
      </c>
      <c r="AC39" s="53" t="str">
        <f>IF(AND('Mapa final'!$Y$19="Baja",'Mapa final'!$AA$19="Mayor"),CONCATENATE("R4C",'Mapa final'!$O$19),"")</f>
        <v/>
      </c>
      <c r="AD39" s="53" t="str">
        <f>IF(AND('Mapa final'!$Y$20="Baja",'Mapa final'!$AA$20="Mayor"),CONCATENATE("R4C",'Mapa final'!$O$20),"")</f>
        <v/>
      </c>
      <c r="AE39" s="53" t="str">
        <f>IF(AND('Mapa final'!$Y$21="Baja",'Mapa final'!$AA$21="Mayor"),CONCATENATE("R4C",'Mapa final'!$O$21),"")</f>
        <v/>
      </c>
      <c r="AF39" s="53" t="str">
        <f>IF(AND('Mapa final'!$Y$22="Baja",'Mapa final'!$AA$22="Mayor"),CONCATENATE("R4C",'Mapa final'!$O$22),"")</f>
        <v/>
      </c>
      <c r="AG39" s="54" t="str">
        <f>IF(AND('Mapa final'!$Y$23="Baja",'Mapa final'!$AA$23="Mayor"),CONCATENATE("R4C",'Mapa final'!$O$23),"")</f>
        <v/>
      </c>
      <c r="AH39" s="55" t="str">
        <f>IF(AND('Mapa final'!$Y$18="Baja",'Mapa final'!$AA$18="Catastrófico"),CONCATENATE("R4C",'Mapa final'!$O$18),"")</f>
        <v/>
      </c>
      <c r="AI39" s="56" t="str">
        <f>IF(AND('Mapa final'!$Y$19="Baja",'Mapa final'!$AA$19="Catastrófico"),CONCATENATE("R4C",'Mapa final'!$O$19),"")</f>
        <v/>
      </c>
      <c r="AJ39" s="56" t="str">
        <f>IF(AND('Mapa final'!$Y$20="Baja",'Mapa final'!$AA$20="Catastrófico"),CONCATENATE("R4C",'Mapa final'!$O$20),"")</f>
        <v/>
      </c>
      <c r="AK39" s="56" t="str">
        <f>IF(AND('Mapa final'!$Y$21="Baja",'Mapa final'!$AA$21="Catastrófico"),CONCATENATE("R4C",'Mapa final'!$O$21),"")</f>
        <v/>
      </c>
      <c r="AL39" s="56" t="str">
        <f>IF(AND('Mapa final'!$Y$22="Baja",'Mapa final'!$AA$22="Catastrófico"),CONCATENATE("R4C",'Mapa final'!$O$22),"")</f>
        <v/>
      </c>
      <c r="AM39" s="57" t="str">
        <f>IF(AND('Mapa final'!$Y$23="Baja",'Mapa final'!$AA$23="Catastrófico"),CONCATENATE("R4C",'Mapa final'!$O$23),"")</f>
        <v/>
      </c>
      <c r="AN39" s="84"/>
      <c r="AO39" s="371"/>
      <c r="AP39" s="372"/>
      <c r="AQ39" s="372"/>
      <c r="AR39" s="372"/>
      <c r="AS39" s="372"/>
      <c r="AT39" s="37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45">
      <c r="A40" s="84"/>
      <c r="B40" s="249"/>
      <c r="C40" s="249"/>
      <c r="D40" s="250"/>
      <c r="E40" s="350"/>
      <c r="F40" s="351"/>
      <c r="G40" s="351"/>
      <c r="H40" s="351"/>
      <c r="I40" s="349"/>
      <c r="J40" s="77" t="str">
        <f>IF(AND('Mapa final'!$Y$24="Baja",'Mapa final'!$AA$24="Leve"),CONCATENATE("R5C",'Mapa final'!$O$24),"")</f>
        <v/>
      </c>
      <c r="K40" s="78" t="str">
        <f>IF(AND('Mapa final'!$Y$25="Baja",'Mapa final'!$AA$25="Leve"),CONCATENATE("R5C",'Mapa final'!$O$25),"")</f>
        <v/>
      </c>
      <c r="L40" s="78" t="str">
        <f>IF(AND('Mapa final'!$Y$26="Baja",'Mapa final'!$AA$26="Leve"),CONCATENATE("R5C",'Mapa final'!$O$26),"")</f>
        <v/>
      </c>
      <c r="M40" s="78" t="str">
        <f>IF(AND('Mapa final'!$Y$27="Baja",'Mapa final'!$AA$27="Leve"),CONCATENATE("R5C",'Mapa final'!$O$27),"")</f>
        <v/>
      </c>
      <c r="N40" s="78" t="str">
        <f>IF(AND('Mapa final'!$Y$28="Baja",'Mapa final'!$AA$28="Leve"),CONCATENATE("R5C",'Mapa final'!$O$28),"")</f>
        <v/>
      </c>
      <c r="O40" s="79" t="str">
        <f>IF(AND('Mapa final'!$Y$29="Baja",'Mapa final'!$AA$29="Leve"),CONCATENATE("R5C",'Mapa final'!$O$29),"")</f>
        <v/>
      </c>
      <c r="P40" s="68" t="str">
        <f>IF(AND('Mapa final'!$Y$24="Baja",'Mapa final'!$AA$24="Menor"),CONCATENATE("R5C",'Mapa final'!$O$24),"")</f>
        <v/>
      </c>
      <c r="Q40" s="69" t="str">
        <f>IF(AND('Mapa final'!$Y$25="Baja",'Mapa final'!$AA$25="Menor"),CONCATENATE("R5C",'Mapa final'!$O$25),"")</f>
        <v/>
      </c>
      <c r="R40" s="69" t="str">
        <f>IF(AND('Mapa final'!$Y$26="Baja",'Mapa final'!$AA$26="Menor"),CONCATENATE("R5C",'Mapa final'!$O$26),"")</f>
        <v/>
      </c>
      <c r="S40" s="69" t="str">
        <f>IF(AND('Mapa final'!$Y$27="Baja",'Mapa final'!$AA$27="Menor"),CONCATENATE("R5C",'Mapa final'!$O$27),"")</f>
        <v/>
      </c>
      <c r="T40" s="69" t="str">
        <f>IF(AND('Mapa final'!$Y$28="Baja",'Mapa final'!$AA$28="Menor"),CONCATENATE("R5C",'Mapa final'!$O$28),"")</f>
        <v/>
      </c>
      <c r="U40" s="70" t="str">
        <f>IF(AND('Mapa final'!$Y$29="Baja",'Mapa final'!$AA$29="Menor"),CONCATENATE("R5C",'Mapa final'!$O$29),"")</f>
        <v/>
      </c>
      <c r="V40" s="68" t="str">
        <f>IF(AND('Mapa final'!$Y$24="Baja",'Mapa final'!$AA$24="Moderado"),CONCATENATE("R5C",'Mapa final'!$O$24),"")</f>
        <v/>
      </c>
      <c r="W40" s="69" t="str">
        <f>IF(AND('Mapa final'!$Y$25="Baja",'Mapa final'!$AA$25="Moderado"),CONCATENATE("R5C",'Mapa final'!$O$25),"")</f>
        <v/>
      </c>
      <c r="X40" s="69" t="str">
        <f>IF(AND('Mapa final'!$Y$26="Baja",'Mapa final'!$AA$26="Moderado"),CONCATENATE("R5C",'Mapa final'!$O$26),"")</f>
        <v/>
      </c>
      <c r="Y40" s="69" t="str">
        <f>IF(AND('Mapa final'!$Y$27="Baja",'Mapa final'!$AA$27="Moderado"),CONCATENATE("R5C",'Mapa final'!$O$27),"")</f>
        <v/>
      </c>
      <c r="Z40" s="69" t="str">
        <f>IF(AND('Mapa final'!$Y$28="Baja",'Mapa final'!$AA$28="Moderado"),CONCATENATE("R5C",'Mapa final'!$O$28),"")</f>
        <v/>
      </c>
      <c r="AA40" s="70" t="str">
        <f>IF(AND('Mapa final'!$Y$29="Baja",'Mapa final'!$AA$29="Moderado"),CONCATENATE("R5C",'Mapa final'!$O$29),"")</f>
        <v/>
      </c>
      <c r="AB40" s="52" t="str">
        <f>IF(AND('Mapa final'!$Y$24="Baja",'Mapa final'!$AA$24="Mayor"),CONCATENATE("R5C",'Mapa final'!$O$24),"")</f>
        <v/>
      </c>
      <c r="AC40" s="53" t="str">
        <f>IF(AND('Mapa final'!$Y$25="Baja",'Mapa final'!$AA$25="Mayor"),CONCATENATE("R5C",'Mapa final'!$O$25),"")</f>
        <v/>
      </c>
      <c r="AD40" s="58" t="str">
        <f>IF(AND('Mapa final'!$Y$26="Baja",'Mapa final'!$AA$26="Mayor"),CONCATENATE("R5C",'Mapa final'!$O$26),"")</f>
        <v/>
      </c>
      <c r="AE40" s="58" t="str">
        <f>IF(AND('Mapa final'!$Y$27="Baja",'Mapa final'!$AA$27="Mayor"),CONCATENATE("R5C",'Mapa final'!$O$27),"")</f>
        <v/>
      </c>
      <c r="AF40" s="58" t="str">
        <f>IF(AND('Mapa final'!$Y$28="Baja",'Mapa final'!$AA$28="Mayor"),CONCATENATE("R5C",'Mapa final'!$O$28),"")</f>
        <v/>
      </c>
      <c r="AG40" s="54" t="str">
        <f>IF(AND('Mapa final'!$Y$29="Baja",'Mapa final'!$AA$29="Mayor"),CONCATENATE("R5C",'Mapa final'!$O$29),"")</f>
        <v/>
      </c>
      <c r="AH40" s="55" t="str">
        <f>IF(AND('Mapa final'!$Y$24="Baja",'Mapa final'!$AA$24="Catastrófico"),CONCATENATE("R5C",'Mapa final'!$O$24),"")</f>
        <v/>
      </c>
      <c r="AI40" s="56" t="str">
        <f>IF(AND('Mapa final'!$Y$25="Baja",'Mapa final'!$AA$25="Catastrófico"),CONCATENATE("R5C",'Mapa final'!$O$25),"")</f>
        <v/>
      </c>
      <c r="AJ40" s="56" t="str">
        <f>IF(AND('Mapa final'!$Y$26="Baja",'Mapa final'!$AA$26="Catastrófico"),CONCATENATE("R5C",'Mapa final'!$O$26),"")</f>
        <v/>
      </c>
      <c r="AK40" s="56" t="str">
        <f>IF(AND('Mapa final'!$Y$27="Baja",'Mapa final'!$AA$27="Catastrófico"),CONCATENATE("R5C",'Mapa final'!$O$27),"")</f>
        <v/>
      </c>
      <c r="AL40" s="56" t="str">
        <f>IF(AND('Mapa final'!$Y$28="Baja",'Mapa final'!$AA$28="Catastrófico"),CONCATENATE("R5C",'Mapa final'!$O$28),"")</f>
        <v/>
      </c>
      <c r="AM40" s="57" t="str">
        <f>IF(AND('Mapa final'!$Y$29="Baja",'Mapa final'!$AA$29="Catastrófico"),CONCATENATE("R5C",'Mapa final'!$O$29),"")</f>
        <v/>
      </c>
      <c r="AN40" s="84"/>
      <c r="AO40" s="371"/>
      <c r="AP40" s="372"/>
      <c r="AQ40" s="372"/>
      <c r="AR40" s="372"/>
      <c r="AS40" s="372"/>
      <c r="AT40" s="37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45">
      <c r="A41" s="84"/>
      <c r="B41" s="249"/>
      <c r="C41" s="249"/>
      <c r="D41" s="250"/>
      <c r="E41" s="350"/>
      <c r="F41" s="351"/>
      <c r="G41" s="351"/>
      <c r="H41" s="351"/>
      <c r="I41" s="349"/>
      <c r="J41" s="77" t="str">
        <f>IF(AND('Mapa final'!$Y$30="Baja",'Mapa final'!$AA$30="Leve"),CONCATENATE("R6C",'Mapa final'!$O$30),"")</f>
        <v/>
      </c>
      <c r="K41" s="78" t="str">
        <f>IF(AND('Mapa final'!$Y$31="Baja",'Mapa final'!$AA$31="Leve"),CONCATENATE("R6C",'Mapa final'!$O$31),"")</f>
        <v/>
      </c>
      <c r="L41" s="78" t="str">
        <f>IF(AND('Mapa final'!$Y$32="Baja",'Mapa final'!$AA$32="Leve"),CONCATENATE("R6C",'Mapa final'!$O$32),"")</f>
        <v/>
      </c>
      <c r="M41" s="78" t="str">
        <f>IF(AND('Mapa final'!$Y$33="Baja",'Mapa final'!$AA$33="Leve"),CONCATENATE("R6C",'Mapa final'!$O$33),"")</f>
        <v/>
      </c>
      <c r="N41" s="78" t="str">
        <f>IF(AND('Mapa final'!$Y$34="Baja",'Mapa final'!$AA$34="Leve"),CONCATENATE("R6C",'Mapa final'!$O$34),"")</f>
        <v/>
      </c>
      <c r="O41" s="79" t="str">
        <f>IF(AND('Mapa final'!$Y$35="Baja",'Mapa final'!$AA$35="Leve"),CONCATENATE("R6C",'Mapa final'!$O$35),"")</f>
        <v/>
      </c>
      <c r="P41" s="68" t="str">
        <f>IF(AND('Mapa final'!$Y$30="Baja",'Mapa final'!$AA$30="Menor"),CONCATENATE("R6C",'Mapa final'!$O$30),"")</f>
        <v/>
      </c>
      <c r="Q41" s="69" t="str">
        <f>IF(AND('Mapa final'!$Y$31="Baja",'Mapa final'!$AA$31="Menor"),CONCATENATE("R6C",'Mapa final'!$O$31),"")</f>
        <v/>
      </c>
      <c r="R41" s="69" t="str">
        <f>IF(AND('Mapa final'!$Y$32="Baja",'Mapa final'!$AA$32="Menor"),CONCATENATE("R6C",'Mapa final'!$O$32),"")</f>
        <v/>
      </c>
      <c r="S41" s="69" t="str">
        <f>IF(AND('Mapa final'!$Y$33="Baja",'Mapa final'!$AA$33="Menor"),CONCATENATE("R6C",'Mapa final'!$O$33),"")</f>
        <v/>
      </c>
      <c r="T41" s="69" t="str">
        <f>IF(AND('Mapa final'!$Y$34="Baja",'Mapa final'!$AA$34="Menor"),CONCATENATE("R6C",'Mapa final'!$O$34),"")</f>
        <v/>
      </c>
      <c r="U41" s="70" t="str">
        <f>IF(AND('Mapa final'!$Y$35="Baja",'Mapa final'!$AA$35="Menor"),CONCATENATE("R6C",'Mapa final'!$O$35),"")</f>
        <v/>
      </c>
      <c r="V41" s="68" t="str">
        <f>IF(AND('Mapa final'!$Y$30="Baja",'Mapa final'!$AA$30="Moderado"),CONCATENATE("R6C",'Mapa final'!$O$30),"")</f>
        <v/>
      </c>
      <c r="W41" s="69" t="str">
        <f>IF(AND('Mapa final'!$Y$31="Baja",'Mapa final'!$AA$31="Moderado"),CONCATENATE("R6C",'Mapa final'!$O$31),"")</f>
        <v/>
      </c>
      <c r="X41" s="69" t="str">
        <f>IF(AND('Mapa final'!$Y$32="Baja",'Mapa final'!$AA$32="Moderado"),CONCATENATE("R6C",'Mapa final'!$O$32),"")</f>
        <v/>
      </c>
      <c r="Y41" s="69" t="str">
        <f>IF(AND('Mapa final'!$Y$33="Baja",'Mapa final'!$AA$33="Moderado"),CONCATENATE("R6C",'Mapa final'!$O$33),"")</f>
        <v/>
      </c>
      <c r="Z41" s="69" t="str">
        <f>IF(AND('Mapa final'!$Y$34="Baja",'Mapa final'!$AA$34="Moderado"),CONCATENATE("R6C",'Mapa final'!$O$34),"")</f>
        <v/>
      </c>
      <c r="AA41" s="70" t="str">
        <f>IF(AND('Mapa final'!$Y$35="Baja",'Mapa final'!$AA$35="Moderado"),CONCATENATE("R6C",'Mapa final'!$O$35),"")</f>
        <v/>
      </c>
      <c r="AB41" s="52" t="str">
        <f>IF(AND('Mapa final'!$Y$30="Baja",'Mapa final'!$AA$30="Mayor"),CONCATENATE("R6C",'Mapa final'!$O$30),"")</f>
        <v/>
      </c>
      <c r="AC41" s="53" t="str">
        <f>IF(AND('Mapa final'!$Y$31="Baja",'Mapa final'!$AA$31="Mayor"),CONCATENATE("R6C",'Mapa final'!$O$31),"")</f>
        <v/>
      </c>
      <c r="AD41" s="58" t="str">
        <f>IF(AND('Mapa final'!$Y$32="Baja",'Mapa final'!$AA$32="Mayor"),CONCATENATE("R6C",'Mapa final'!$O$32),"")</f>
        <v/>
      </c>
      <c r="AE41" s="58" t="str">
        <f>IF(AND('Mapa final'!$Y$33="Baja",'Mapa final'!$AA$33="Mayor"),CONCATENATE("R6C",'Mapa final'!$O$33),"")</f>
        <v/>
      </c>
      <c r="AF41" s="58" t="str">
        <f>IF(AND('Mapa final'!$Y$34="Baja",'Mapa final'!$AA$34="Mayor"),CONCATENATE("R6C",'Mapa final'!$O$34),"")</f>
        <v/>
      </c>
      <c r="AG41" s="54" t="str">
        <f>IF(AND('Mapa final'!$Y$35="Baja",'Mapa final'!$AA$35="Mayor"),CONCATENATE("R6C",'Mapa final'!$O$35),"")</f>
        <v/>
      </c>
      <c r="AH41" s="55" t="str">
        <f>IF(AND('Mapa final'!$Y$30="Baja",'Mapa final'!$AA$30="Catastrófico"),CONCATENATE("R6C",'Mapa final'!$O$30),"")</f>
        <v/>
      </c>
      <c r="AI41" s="56" t="str">
        <f>IF(AND('Mapa final'!$Y$31="Baja",'Mapa final'!$AA$31="Catastrófico"),CONCATENATE("R6C",'Mapa final'!$O$31),"")</f>
        <v/>
      </c>
      <c r="AJ41" s="56" t="str">
        <f>IF(AND('Mapa final'!$Y$32="Baja",'Mapa final'!$AA$32="Catastrófico"),CONCATENATE("R6C",'Mapa final'!$O$32),"")</f>
        <v/>
      </c>
      <c r="AK41" s="56" t="str">
        <f>IF(AND('Mapa final'!$Y$33="Baja",'Mapa final'!$AA$33="Catastrófico"),CONCATENATE("R6C",'Mapa final'!$O$33),"")</f>
        <v/>
      </c>
      <c r="AL41" s="56" t="str">
        <f>IF(AND('Mapa final'!$Y$34="Baja",'Mapa final'!$AA$34="Catastrófico"),CONCATENATE("R6C",'Mapa final'!$O$34),"")</f>
        <v/>
      </c>
      <c r="AM41" s="57" t="str">
        <f>IF(AND('Mapa final'!$Y$35="Baja",'Mapa final'!$AA$35="Catastrófico"),CONCATENATE("R6C",'Mapa final'!$O$35),"")</f>
        <v/>
      </c>
      <c r="AN41" s="84"/>
      <c r="AO41" s="371"/>
      <c r="AP41" s="372"/>
      <c r="AQ41" s="372"/>
      <c r="AR41" s="372"/>
      <c r="AS41" s="372"/>
      <c r="AT41" s="37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45">
      <c r="A42" s="84"/>
      <c r="B42" s="249"/>
      <c r="C42" s="249"/>
      <c r="D42" s="250"/>
      <c r="E42" s="350"/>
      <c r="F42" s="351"/>
      <c r="G42" s="351"/>
      <c r="H42" s="351"/>
      <c r="I42" s="349"/>
      <c r="J42" s="77" t="str">
        <f>IF(AND('Mapa final'!$Y$36="Baja",'Mapa final'!$AA$36="Leve"),CONCATENATE("R7C",'Mapa final'!$O$36),"")</f>
        <v/>
      </c>
      <c r="K42" s="78" t="str">
        <f>IF(AND('Mapa final'!$Y$37="Baja",'Mapa final'!$AA$37="Leve"),CONCATENATE("R7C",'Mapa final'!$O$37),"")</f>
        <v/>
      </c>
      <c r="L42" s="78" t="str">
        <f>IF(AND('Mapa final'!$Y$38="Baja",'Mapa final'!$AA$38="Leve"),CONCATENATE("R7C",'Mapa final'!$O$38),"")</f>
        <v/>
      </c>
      <c r="M42" s="78" t="str">
        <f>IF(AND('Mapa final'!$Y$39="Baja",'Mapa final'!$AA$39="Leve"),CONCATENATE("R7C",'Mapa final'!$O$39),"")</f>
        <v/>
      </c>
      <c r="N42" s="78" t="str">
        <f>IF(AND('Mapa final'!$Y$40="Baja",'Mapa final'!$AA$40="Leve"),CONCATENATE("R7C",'Mapa final'!$O$40),"")</f>
        <v/>
      </c>
      <c r="O42" s="79" t="str">
        <f>IF(AND('Mapa final'!$Y$41="Baja",'Mapa final'!$AA$41="Leve"),CONCATENATE("R7C",'Mapa final'!$O$41),"")</f>
        <v/>
      </c>
      <c r="P42" s="68" t="str">
        <f>IF(AND('Mapa final'!$Y$36="Baja",'Mapa final'!$AA$36="Menor"),CONCATENATE("R7C",'Mapa final'!$O$36),"")</f>
        <v/>
      </c>
      <c r="Q42" s="69" t="str">
        <f>IF(AND('Mapa final'!$Y$37="Baja",'Mapa final'!$AA$37="Menor"),CONCATENATE("R7C",'Mapa final'!$O$37),"")</f>
        <v/>
      </c>
      <c r="R42" s="69" t="str">
        <f>IF(AND('Mapa final'!$Y$38="Baja",'Mapa final'!$AA$38="Menor"),CONCATENATE("R7C",'Mapa final'!$O$38),"")</f>
        <v/>
      </c>
      <c r="S42" s="69" t="str">
        <f>IF(AND('Mapa final'!$Y$39="Baja",'Mapa final'!$AA$39="Menor"),CONCATENATE("R7C",'Mapa final'!$O$39),"")</f>
        <v/>
      </c>
      <c r="T42" s="69" t="str">
        <f>IF(AND('Mapa final'!$Y$40="Baja",'Mapa final'!$AA$40="Menor"),CONCATENATE("R7C",'Mapa final'!$O$40),"")</f>
        <v/>
      </c>
      <c r="U42" s="70" t="str">
        <f>IF(AND('Mapa final'!$Y$41="Baja",'Mapa final'!$AA$41="Menor"),CONCATENATE("R7C",'Mapa final'!$O$41),"")</f>
        <v/>
      </c>
      <c r="V42" s="68" t="str">
        <f>IF(AND('Mapa final'!$Y$36="Baja",'Mapa final'!$AA$36="Moderado"),CONCATENATE("R7C",'Mapa final'!$O$36),"")</f>
        <v/>
      </c>
      <c r="W42" s="69" t="str">
        <f>IF(AND('Mapa final'!$Y$37="Baja",'Mapa final'!$AA$37="Moderado"),CONCATENATE("R7C",'Mapa final'!$O$37),"")</f>
        <v/>
      </c>
      <c r="X42" s="69" t="str">
        <f>IF(AND('Mapa final'!$Y$38="Baja",'Mapa final'!$AA$38="Moderado"),CONCATENATE("R7C",'Mapa final'!$O$38),"")</f>
        <v/>
      </c>
      <c r="Y42" s="69" t="str">
        <f>IF(AND('Mapa final'!$Y$39="Baja",'Mapa final'!$AA$39="Moderado"),CONCATENATE("R7C",'Mapa final'!$O$39),"")</f>
        <v/>
      </c>
      <c r="Z42" s="69" t="str">
        <f>IF(AND('Mapa final'!$Y$40="Baja",'Mapa final'!$AA$40="Moderado"),CONCATENATE("R7C",'Mapa final'!$O$40),"")</f>
        <v/>
      </c>
      <c r="AA42" s="70" t="str">
        <f>IF(AND('Mapa final'!$Y$41="Baja",'Mapa final'!$AA$41="Moderado"),CONCATENATE("R7C",'Mapa final'!$O$41),"")</f>
        <v/>
      </c>
      <c r="AB42" s="52" t="str">
        <f>IF(AND('Mapa final'!$Y$36="Baja",'Mapa final'!$AA$36="Mayor"),CONCATENATE("R7C",'Mapa final'!$O$36),"")</f>
        <v/>
      </c>
      <c r="AC42" s="53" t="str">
        <f>IF(AND('Mapa final'!$Y$37="Baja",'Mapa final'!$AA$37="Mayor"),CONCATENATE("R7C",'Mapa final'!$O$37),"")</f>
        <v/>
      </c>
      <c r="AD42" s="58" t="str">
        <f>IF(AND('Mapa final'!$Y$38="Baja",'Mapa final'!$AA$38="Mayor"),CONCATENATE("R7C",'Mapa final'!$O$38),"")</f>
        <v/>
      </c>
      <c r="AE42" s="58" t="str">
        <f>IF(AND('Mapa final'!$Y$39="Baja",'Mapa final'!$AA$39="Mayor"),CONCATENATE("R7C",'Mapa final'!$O$39),"")</f>
        <v/>
      </c>
      <c r="AF42" s="58" t="str">
        <f>IF(AND('Mapa final'!$Y$40="Baja",'Mapa final'!$AA$40="Mayor"),CONCATENATE("R7C",'Mapa final'!$O$40),"")</f>
        <v/>
      </c>
      <c r="AG42" s="54" t="str">
        <f>IF(AND('Mapa final'!$Y$41="Baja",'Mapa final'!$AA$41="Mayor"),CONCATENATE("R7C",'Mapa final'!$O$41),"")</f>
        <v/>
      </c>
      <c r="AH42" s="55" t="str">
        <f>IF(AND('Mapa final'!$Y$36="Baja",'Mapa final'!$AA$36="Catastrófico"),CONCATENATE("R7C",'Mapa final'!$O$36),"")</f>
        <v/>
      </c>
      <c r="AI42" s="56" t="str">
        <f>IF(AND('Mapa final'!$Y$37="Baja",'Mapa final'!$AA$37="Catastrófico"),CONCATENATE("R7C",'Mapa final'!$O$37),"")</f>
        <v/>
      </c>
      <c r="AJ42" s="56" t="str">
        <f>IF(AND('Mapa final'!$Y$38="Baja",'Mapa final'!$AA$38="Catastrófico"),CONCATENATE("R7C",'Mapa final'!$O$38),"")</f>
        <v/>
      </c>
      <c r="AK42" s="56" t="str">
        <f>IF(AND('Mapa final'!$Y$39="Baja",'Mapa final'!$AA$39="Catastrófico"),CONCATENATE("R7C",'Mapa final'!$O$39),"")</f>
        <v/>
      </c>
      <c r="AL42" s="56" t="str">
        <f>IF(AND('Mapa final'!$Y$40="Baja",'Mapa final'!$AA$40="Catastrófico"),CONCATENATE("R7C",'Mapa final'!$O$40),"")</f>
        <v/>
      </c>
      <c r="AM42" s="57" t="str">
        <f>IF(AND('Mapa final'!$Y$41="Baja",'Mapa final'!$AA$41="Catastrófico"),CONCATENATE("R7C",'Mapa final'!$O$41),"")</f>
        <v/>
      </c>
      <c r="AN42" s="84"/>
      <c r="AO42" s="371"/>
      <c r="AP42" s="372"/>
      <c r="AQ42" s="372"/>
      <c r="AR42" s="372"/>
      <c r="AS42" s="372"/>
      <c r="AT42" s="37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45">
      <c r="A43" s="84"/>
      <c r="B43" s="249"/>
      <c r="C43" s="249"/>
      <c r="D43" s="250"/>
      <c r="E43" s="350"/>
      <c r="F43" s="351"/>
      <c r="G43" s="351"/>
      <c r="H43" s="351"/>
      <c r="I43" s="349"/>
      <c r="J43" s="77" t="str">
        <f>IF(AND('Mapa final'!$Y$42="Baja",'Mapa final'!$AA$42="Leve"),CONCATENATE("R8C",'Mapa final'!$O$42),"")</f>
        <v/>
      </c>
      <c r="K43" s="78" t="str">
        <f>IF(AND('Mapa final'!$Y$43="Baja",'Mapa final'!$AA$43="Leve"),CONCATENATE("R8C",'Mapa final'!$O$43),"")</f>
        <v/>
      </c>
      <c r="L43" s="78" t="str">
        <f>IF(AND('Mapa final'!$Y$44="Baja",'Mapa final'!$AA$44="Leve"),CONCATENATE("R8C",'Mapa final'!$O$44),"")</f>
        <v/>
      </c>
      <c r="M43" s="78" t="str">
        <f>IF(AND('Mapa final'!$Y$45="Baja",'Mapa final'!$AA$45="Leve"),CONCATENATE("R8C",'Mapa final'!$O$45),"")</f>
        <v/>
      </c>
      <c r="N43" s="78" t="str">
        <f>IF(AND('Mapa final'!$Y$46="Baja",'Mapa final'!$AA$46="Leve"),CONCATENATE("R8C",'Mapa final'!$O$46),"")</f>
        <v/>
      </c>
      <c r="O43" s="79" t="str">
        <f>IF(AND('Mapa final'!$Y$47="Baja",'Mapa final'!$AA$47="Leve"),CONCATENATE("R8C",'Mapa final'!$O$47),"")</f>
        <v/>
      </c>
      <c r="P43" s="68" t="str">
        <f>IF(AND('Mapa final'!$Y$42="Baja",'Mapa final'!$AA$42="Menor"),CONCATENATE("R8C",'Mapa final'!$O$42),"")</f>
        <v/>
      </c>
      <c r="Q43" s="69" t="str">
        <f>IF(AND('Mapa final'!$Y$43="Baja",'Mapa final'!$AA$43="Menor"),CONCATENATE("R8C",'Mapa final'!$O$43),"")</f>
        <v/>
      </c>
      <c r="R43" s="69" t="str">
        <f>IF(AND('Mapa final'!$Y$44="Baja",'Mapa final'!$AA$44="Menor"),CONCATENATE("R8C",'Mapa final'!$O$44),"")</f>
        <v/>
      </c>
      <c r="S43" s="69" t="str">
        <f>IF(AND('Mapa final'!$Y$45="Baja",'Mapa final'!$AA$45="Menor"),CONCATENATE("R8C",'Mapa final'!$O$45),"")</f>
        <v/>
      </c>
      <c r="T43" s="69" t="str">
        <f>IF(AND('Mapa final'!$Y$46="Baja",'Mapa final'!$AA$46="Menor"),CONCATENATE("R8C",'Mapa final'!$O$46),"")</f>
        <v/>
      </c>
      <c r="U43" s="70" t="str">
        <f>IF(AND('Mapa final'!$Y$47="Baja",'Mapa final'!$AA$47="Menor"),CONCATENATE("R8C",'Mapa final'!$O$47),"")</f>
        <v/>
      </c>
      <c r="V43" s="68" t="str">
        <f>IF(AND('Mapa final'!$Y$42="Baja",'Mapa final'!$AA$42="Moderado"),CONCATENATE("R8C",'Mapa final'!$O$42),"")</f>
        <v/>
      </c>
      <c r="W43" s="69" t="str">
        <f>IF(AND('Mapa final'!$Y$43="Baja",'Mapa final'!$AA$43="Moderado"),CONCATENATE("R8C",'Mapa final'!$O$43),"")</f>
        <v/>
      </c>
      <c r="X43" s="69" t="str">
        <f>IF(AND('Mapa final'!$Y$44="Baja",'Mapa final'!$AA$44="Moderado"),CONCATENATE("R8C",'Mapa final'!$O$44),"")</f>
        <v/>
      </c>
      <c r="Y43" s="69" t="str">
        <f>IF(AND('Mapa final'!$Y$45="Baja",'Mapa final'!$AA$45="Moderado"),CONCATENATE("R8C",'Mapa final'!$O$45),"")</f>
        <v/>
      </c>
      <c r="Z43" s="69" t="str">
        <f>IF(AND('Mapa final'!$Y$46="Baja",'Mapa final'!$AA$46="Moderado"),CONCATENATE("R8C",'Mapa final'!$O$46),"")</f>
        <v/>
      </c>
      <c r="AA43" s="70" t="str">
        <f>IF(AND('Mapa final'!$Y$47="Baja",'Mapa final'!$AA$47="Moderado"),CONCATENATE("R8C",'Mapa final'!$O$47),"")</f>
        <v/>
      </c>
      <c r="AB43" s="52" t="str">
        <f>IF(AND('Mapa final'!$Y$42="Baja",'Mapa final'!$AA$42="Mayor"),CONCATENATE("R8C",'Mapa final'!$O$42),"")</f>
        <v/>
      </c>
      <c r="AC43" s="53" t="str">
        <f>IF(AND('Mapa final'!$Y$43="Baja",'Mapa final'!$AA$43="Mayor"),CONCATENATE("R8C",'Mapa final'!$O$43),"")</f>
        <v/>
      </c>
      <c r="AD43" s="58" t="str">
        <f>IF(AND('Mapa final'!$Y$44="Baja",'Mapa final'!$AA$44="Mayor"),CONCATENATE("R8C",'Mapa final'!$O$44),"")</f>
        <v/>
      </c>
      <c r="AE43" s="58" t="str">
        <f>IF(AND('Mapa final'!$Y$45="Baja",'Mapa final'!$AA$45="Mayor"),CONCATENATE("R8C",'Mapa final'!$O$45),"")</f>
        <v/>
      </c>
      <c r="AF43" s="58" t="str">
        <f>IF(AND('Mapa final'!$Y$46="Baja",'Mapa final'!$AA$46="Mayor"),CONCATENATE("R8C",'Mapa final'!$O$46),"")</f>
        <v/>
      </c>
      <c r="AG43" s="54" t="str">
        <f>IF(AND('Mapa final'!$Y$47="Baja",'Mapa final'!$AA$47="Mayor"),CONCATENATE("R8C",'Mapa final'!$O$47),"")</f>
        <v/>
      </c>
      <c r="AH43" s="55" t="str">
        <f>IF(AND('Mapa final'!$Y$42="Baja",'Mapa final'!$AA$42="Catastrófico"),CONCATENATE("R8C",'Mapa final'!$O$42),"")</f>
        <v/>
      </c>
      <c r="AI43" s="56" t="str">
        <f>IF(AND('Mapa final'!$Y$43="Baja",'Mapa final'!$AA$43="Catastrófico"),CONCATENATE("R8C",'Mapa final'!$O$43),"")</f>
        <v/>
      </c>
      <c r="AJ43" s="56" t="str">
        <f>IF(AND('Mapa final'!$Y$44="Baja",'Mapa final'!$AA$44="Catastrófico"),CONCATENATE("R8C",'Mapa final'!$O$44),"")</f>
        <v/>
      </c>
      <c r="AK43" s="56" t="str">
        <f>IF(AND('Mapa final'!$Y$45="Baja",'Mapa final'!$AA$45="Catastrófico"),CONCATENATE("R8C",'Mapa final'!$O$45),"")</f>
        <v/>
      </c>
      <c r="AL43" s="56" t="str">
        <f>IF(AND('Mapa final'!$Y$46="Baja",'Mapa final'!$AA$46="Catastrófico"),CONCATENATE("R8C",'Mapa final'!$O$46),"")</f>
        <v/>
      </c>
      <c r="AM43" s="57" t="str">
        <f>IF(AND('Mapa final'!$Y$47="Baja",'Mapa final'!$AA$47="Catastrófico"),CONCATENATE("R8C",'Mapa final'!$O$47),"")</f>
        <v/>
      </c>
      <c r="AN43" s="84"/>
      <c r="AO43" s="371"/>
      <c r="AP43" s="372"/>
      <c r="AQ43" s="372"/>
      <c r="AR43" s="372"/>
      <c r="AS43" s="372"/>
      <c r="AT43" s="37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45">
      <c r="A44" s="84"/>
      <c r="B44" s="249"/>
      <c r="C44" s="249"/>
      <c r="D44" s="250"/>
      <c r="E44" s="350"/>
      <c r="F44" s="351"/>
      <c r="G44" s="351"/>
      <c r="H44" s="351"/>
      <c r="I44" s="349"/>
      <c r="J44" s="77" t="str">
        <f>IF(AND('Mapa final'!$Y$48="Baja",'Mapa final'!$AA$48="Leve"),CONCATENATE("R9C",'Mapa final'!$O$48),"")</f>
        <v/>
      </c>
      <c r="K44" s="78" t="str">
        <f>IF(AND('Mapa final'!$Y$49="Baja",'Mapa final'!$AA$49="Leve"),CONCATENATE("R9C",'Mapa final'!$O$49),"")</f>
        <v/>
      </c>
      <c r="L44" s="78" t="str">
        <f>IF(AND('Mapa final'!$Y$50="Baja",'Mapa final'!$AA$50="Leve"),CONCATENATE("R9C",'Mapa final'!$O$50),"")</f>
        <v/>
      </c>
      <c r="M44" s="78" t="str">
        <f>IF(AND('Mapa final'!$Y$51="Baja",'Mapa final'!$AA$51="Leve"),CONCATENATE("R9C",'Mapa final'!$O$51),"")</f>
        <v/>
      </c>
      <c r="N44" s="78" t="str">
        <f>IF(AND('Mapa final'!$Y$52="Baja",'Mapa final'!$AA$52="Leve"),CONCATENATE("R9C",'Mapa final'!$O$52),"")</f>
        <v/>
      </c>
      <c r="O44" s="79" t="str">
        <f>IF(AND('Mapa final'!$Y$53="Baja",'Mapa final'!$AA$53="Leve"),CONCATENATE("R9C",'Mapa final'!$O$53),"")</f>
        <v/>
      </c>
      <c r="P44" s="68" t="str">
        <f>IF(AND('Mapa final'!$Y$48="Baja",'Mapa final'!$AA$48="Menor"),CONCATENATE("R9C",'Mapa final'!$O$48),"")</f>
        <v/>
      </c>
      <c r="Q44" s="69" t="str">
        <f>IF(AND('Mapa final'!$Y$49="Baja",'Mapa final'!$AA$49="Menor"),CONCATENATE("R9C",'Mapa final'!$O$49),"")</f>
        <v/>
      </c>
      <c r="R44" s="69" t="str">
        <f>IF(AND('Mapa final'!$Y$50="Baja",'Mapa final'!$AA$50="Menor"),CONCATENATE("R9C",'Mapa final'!$O$50),"")</f>
        <v/>
      </c>
      <c r="S44" s="69" t="str">
        <f>IF(AND('Mapa final'!$Y$51="Baja",'Mapa final'!$AA$51="Menor"),CONCATENATE("R9C",'Mapa final'!$O$51),"")</f>
        <v/>
      </c>
      <c r="T44" s="69" t="str">
        <f>IF(AND('Mapa final'!$Y$52="Baja",'Mapa final'!$AA$52="Menor"),CONCATENATE("R9C",'Mapa final'!$O$52),"")</f>
        <v/>
      </c>
      <c r="U44" s="70" t="str">
        <f>IF(AND('Mapa final'!$Y$53="Baja",'Mapa final'!$AA$53="Menor"),CONCATENATE("R9C",'Mapa final'!$O$53),"")</f>
        <v/>
      </c>
      <c r="V44" s="68" t="str">
        <f>IF(AND('Mapa final'!$Y$48="Baja",'Mapa final'!$AA$48="Moderado"),CONCATENATE("R9C",'Mapa final'!$O$48),"")</f>
        <v/>
      </c>
      <c r="W44" s="69" t="str">
        <f>IF(AND('Mapa final'!$Y$49="Baja",'Mapa final'!$AA$49="Moderado"),CONCATENATE("R9C",'Mapa final'!$O$49),"")</f>
        <v/>
      </c>
      <c r="X44" s="69" t="str">
        <f>IF(AND('Mapa final'!$Y$50="Baja",'Mapa final'!$AA$50="Moderado"),CONCATENATE("R9C",'Mapa final'!$O$50),"")</f>
        <v/>
      </c>
      <c r="Y44" s="69" t="str">
        <f>IF(AND('Mapa final'!$Y$51="Baja",'Mapa final'!$AA$51="Moderado"),CONCATENATE("R9C",'Mapa final'!$O$51),"")</f>
        <v/>
      </c>
      <c r="Z44" s="69" t="str">
        <f>IF(AND('Mapa final'!$Y$52="Baja",'Mapa final'!$AA$52="Moderado"),CONCATENATE("R9C",'Mapa final'!$O$52),"")</f>
        <v/>
      </c>
      <c r="AA44" s="70" t="str">
        <f>IF(AND('Mapa final'!$Y$53="Baja",'Mapa final'!$AA$53="Moderado"),CONCATENATE("R9C",'Mapa final'!$O$53),"")</f>
        <v/>
      </c>
      <c r="AB44" s="52" t="str">
        <f>IF(AND('Mapa final'!$Y$48="Baja",'Mapa final'!$AA$48="Mayor"),CONCATENATE("R9C",'Mapa final'!$O$48),"")</f>
        <v/>
      </c>
      <c r="AC44" s="53" t="str">
        <f>IF(AND('Mapa final'!$Y$49="Baja",'Mapa final'!$AA$49="Mayor"),CONCATENATE("R9C",'Mapa final'!$O$49),"")</f>
        <v/>
      </c>
      <c r="AD44" s="58" t="str">
        <f>IF(AND('Mapa final'!$Y$50="Baja",'Mapa final'!$AA$50="Mayor"),CONCATENATE("R9C",'Mapa final'!$O$50),"")</f>
        <v/>
      </c>
      <c r="AE44" s="58" t="str">
        <f>IF(AND('Mapa final'!$Y$51="Baja",'Mapa final'!$AA$51="Mayor"),CONCATENATE("R9C",'Mapa final'!$O$51),"")</f>
        <v/>
      </c>
      <c r="AF44" s="58" t="str">
        <f>IF(AND('Mapa final'!$Y$52="Baja",'Mapa final'!$AA$52="Mayor"),CONCATENATE("R9C",'Mapa final'!$O$52),"")</f>
        <v/>
      </c>
      <c r="AG44" s="54" t="str">
        <f>IF(AND('Mapa final'!$Y$53="Baja",'Mapa final'!$AA$53="Mayor"),CONCATENATE("R9C",'Mapa final'!$O$53),"")</f>
        <v/>
      </c>
      <c r="AH44" s="55" t="str">
        <f>IF(AND('Mapa final'!$Y$48="Baja",'Mapa final'!$AA$48="Catastrófico"),CONCATENATE("R9C",'Mapa final'!$O$48),"")</f>
        <v/>
      </c>
      <c r="AI44" s="56" t="str">
        <f>IF(AND('Mapa final'!$Y$49="Baja",'Mapa final'!$AA$49="Catastrófico"),CONCATENATE("R9C",'Mapa final'!$O$49),"")</f>
        <v/>
      </c>
      <c r="AJ44" s="56" t="str">
        <f>IF(AND('Mapa final'!$Y$50="Baja",'Mapa final'!$AA$50="Catastrófico"),CONCATENATE("R9C",'Mapa final'!$O$50),"")</f>
        <v/>
      </c>
      <c r="AK44" s="56" t="str">
        <f>IF(AND('Mapa final'!$Y$51="Baja",'Mapa final'!$AA$51="Catastrófico"),CONCATENATE("R9C",'Mapa final'!$O$51),"")</f>
        <v/>
      </c>
      <c r="AL44" s="56" t="str">
        <f>IF(AND('Mapa final'!$Y$52="Baja",'Mapa final'!$AA$52="Catastrófico"),CONCATENATE("R9C",'Mapa final'!$O$52),"")</f>
        <v/>
      </c>
      <c r="AM44" s="57" t="str">
        <f>IF(AND('Mapa final'!$Y$53="Baja",'Mapa final'!$AA$53="Catastrófico"),CONCATENATE("R9C",'Mapa final'!$O$53),"")</f>
        <v/>
      </c>
      <c r="AN44" s="84"/>
      <c r="AO44" s="371"/>
      <c r="AP44" s="372"/>
      <c r="AQ44" s="372"/>
      <c r="AR44" s="372"/>
      <c r="AS44" s="372"/>
      <c r="AT44" s="37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5">
      <c r="A45" s="84"/>
      <c r="B45" s="249"/>
      <c r="C45" s="249"/>
      <c r="D45" s="250"/>
      <c r="E45" s="352"/>
      <c r="F45" s="353"/>
      <c r="G45" s="353"/>
      <c r="H45" s="353"/>
      <c r="I45" s="353"/>
      <c r="J45" s="80" t="str">
        <f>IF(AND('Mapa final'!$Y$54="Baja",'Mapa final'!$AA$54="Leve"),CONCATENATE("R10C",'Mapa final'!$O$54),"")</f>
        <v/>
      </c>
      <c r="K45" s="81" t="str">
        <f>IF(AND('Mapa final'!$Y$55="Baja",'Mapa final'!$AA$55="Leve"),CONCATENATE("R10C",'Mapa final'!$O$55),"")</f>
        <v/>
      </c>
      <c r="L45" s="81" t="str">
        <f>IF(AND('Mapa final'!$Y$56="Baja",'Mapa final'!$AA$56="Leve"),CONCATENATE("R10C",'Mapa final'!$O$56),"")</f>
        <v/>
      </c>
      <c r="M45" s="81" t="str">
        <f>IF(AND('Mapa final'!$Y$57="Baja",'Mapa final'!$AA$57="Leve"),CONCATENATE("R10C",'Mapa final'!$O$57),"")</f>
        <v/>
      </c>
      <c r="N45" s="81" t="str">
        <f>IF(AND('Mapa final'!$Y$58="Baja",'Mapa final'!$AA$58="Leve"),CONCATENATE("R10C",'Mapa final'!$O$58),"")</f>
        <v/>
      </c>
      <c r="O45" s="82" t="str">
        <f>IF(AND('Mapa final'!$Y$59="Baja",'Mapa final'!$AA$59="Leve"),CONCATENATE("R10C",'Mapa final'!$O$59),"")</f>
        <v/>
      </c>
      <c r="P45" s="68" t="str">
        <f>IF(AND('Mapa final'!$Y$54="Baja",'Mapa final'!$AA$54="Menor"),CONCATENATE("R10C",'Mapa final'!$O$54),"")</f>
        <v/>
      </c>
      <c r="Q45" s="69" t="str">
        <f>IF(AND('Mapa final'!$Y$55="Baja",'Mapa final'!$AA$55="Menor"),CONCATENATE("R10C",'Mapa final'!$O$55),"")</f>
        <v/>
      </c>
      <c r="R45" s="69" t="str">
        <f>IF(AND('Mapa final'!$Y$56="Baja",'Mapa final'!$AA$56="Menor"),CONCATENATE("R10C",'Mapa final'!$O$56),"")</f>
        <v/>
      </c>
      <c r="S45" s="69" t="str">
        <f>IF(AND('Mapa final'!$Y$57="Baja",'Mapa final'!$AA$57="Menor"),CONCATENATE("R10C",'Mapa final'!$O$57),"")</f>
        <v/>
      </c>
      <c r="T45" s="69" t="str">
        <f>IF(AND('Mapa final'!$Y$58="Baja",'Mapa final'!$AA$58="Menor"),CONCATENATE("R10C",'Mapa final'!$O$58),"")</f>
        <v/>
      </c>
      <c r="U45" s="70" t="str">
        <f>IF(AND('Mapa final'!$Y$59="Baja",'Mapa final'!$AA$59="Menor"),CONCATENATE("R10C",'Mapa final'!$O$59),"")</f>
        <v/>
      </c>
      <c r="V45" s="71" t="str">
        <f>IF(AND('Mapa final'!$Y$54="Baja",'Mapa final'!$AA$54="Moderado"),CONCATENATE("R10C",'Mapa final'!$O$54),"")</f>
        <v/>
      </c>
      <c r="W45" s="72" t="str">
        <f>IF(AND('Mapa final'!$Y$55="Baja",'Mapa final'!$AA$55="Moderado"),CONCATENATE("R10C",'Mapa final'!$O$55),"")</f>
        <v/>
      </c>
      <c r="X45" s="72" t="str">
        <f>IF(AND('Mapa final'!$Y$56="Baja",'Mapa final'!$AA$56="Moderado"),CONCATENATE("R10C",'Mapa final'!$O$56),"")</f>
        <v/>
      </c>
      <c r="Y45" s="72" t="str">
        <f>IF(AND('Mapa final'!$Y$57="Baja",'Mapa final'!$AA$57="Moderado"),CONCATENATE("R10C",'Mapa final'!$O$57),"")</f>
        <v/>
      </c>
      <c r="Z45" s="72" t="str">
        <f>IF(AND('Mapa final'!$Y$58="Baja",'Mapa final'!$AA$58="Moderado"),CONCATENATE("R10C",'Mapa final'!$O$58),"")</f>
        <v/>
      </c>
      <c r="AA45" s="73" t="str">
        <f>IF(AND('Mapa final'!$Y$59="Baja",'Mapa final'!$AA$59="Moderado"),CONCATENATE("R10C",'Mapa final'!$O$59),"")</f>
        <v/>
      </c>
      <c r="AB45" s="59" t="str">
        <f>IF(AND('Mapa final'!$Y$54="Baja",'Mapa final'!$AA$54="Mayor"),CONCATENATE("R10C",'Mapa final'!$O$54),"")</f>
        <v/>
      </c>
      <c r="AC45" s="60" t="str">
        <f>IF(AND('Mapa final'!$Y$55="Baja",'Mapa final'!$AA$55="Mayor"),CONCATENATE("R10C",'Mapa final'!$O$55),"")</f>
        <v/>
      </c>
      <c r="AD45" s="60" t="str">
        <f>IF(AND('Mapa final'!$Y$56="Baja",'Mapa final'!$AA$56="Mayor"),CONCATENATE("R10C",'Mapa final'!$O$56),"")</f>
        <v/>
      </c>
      <c r="AE45" s="60" t="str">
        <f>IF(AND('Mapa final'!$Y$57="Baja",'Mapa final'!$AA$57="Mayor"),CONCATENATE("R10C",'Mapa final'!$O$57),"")</f>
        <v/>
      </c>
      <c r="AF45" s="60" t="str">
        <f>IF(AND('Mapa final'!$Y$58="Baja",'Mapa final'!$AA$58="Mayor"),CONCATENATE("R10C",'Mapa final'!$O$58),"")</f>
        <v/>
      </c>
      <c r="AG45" s="61" t="str">
        <f>IF(AND('Mapa final'!$Y$59="Baja",'Mapa final'!$AA$59="Mayor"),CONCATENATE("R10C",'Mapa final'!$O$59),"")</f>
        <v/>
      </c>
      <c r="AH45" s="62" t="str">
        <f>IF(AND('Mapa final'!$Y$54="Baja",'Mapa final'!$AA$54="Catastrófico"),CONCATENATE("R10C",'Mapa final'!$O$54),"")</f>
        <v/>
      </c>
      <c r="AI45" s="63" t="str">
        <f>IF(AND('Mapa final'!$Y$55="Baja",'Mapa final'!$AA$55="Catastrófico"),CONCATENATE("R10C",'Mapa final'!$O$55),"")</f>
        <v/>
      </c>
      <c r="AJ45" s="63" t="str">
        <f>IF(AND('Mapa final'!$Y$56="Baja",'Mapa final'!$AA$56="Catastrófico"),CONCATENATE("R10C",'Mapa final'!$O$56),"")</f>
        <v/>
      </c>
      <c r="AK45" s="63" t="str">
        <f>IF(AND('Mapa final'!$Y$57="Baja",'Mapa final'!$AA$57="Catastrófico"),CONCATENATE("R10C",'Mapa final'!$O$57),"")</f>
        <v/>
      </c>
      <c r="AL45" s="63" t="str">
        <f>IF(AND('Mapa final'!$Y$58="Baja",'Mapa final'!$AA$58="Catastrófico"),CONCATENATE("R10C",'Mapa final'!$O$58),"")</f>
        <v/>
      </c>
      <c r="AM45" s="64" t="str">
        <f>IF(AND('Mapa final'!$Y$59="Baja",'Mapa final'!$AA$59="Catastrófico"),CONCATENATE("R10C",'Mapa final'!$O$59),"")</f>
        <v/>
      </c>
      <c r="AN45" s="84"/>
      <c r="AO45" s="374"/>
      <c r="AP45" s="375"/>
      <c r="AQ45" s="375"/>
      <c r="AR45" s="375"/>
      <c r="AS45" s="375"/>
      <c r="AT45" s="376"/>
    </row>
    <row r="46" spans="1:80" ht="46.5" customHeight="1" x14ac:dyDescent="0.6">
      <c r="A46" s="84"/>
      <c r="B46" s="249"/>
      <c r="C46" s="249"/>
      <c r="D46" s="250"/>
      <c r="E46" s="346" t="s">
        <v>113</v>
      </c>
      <c r="F46" s="347"/>
      <c r="G46" s="347"/>
      <c r="H46" s="347"/>
      <c r="I46" s="365"/>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45">
      <c r="A47" s="84"/>
      <c r="B47" s="249"/>
      <c r="C47" s="249"/>
      <c r="D47" s="250"/>
      <c r="E47" s="348"/>
      <c r="F47" s="349"/>
      <c r="G47" s="349"/>
      <c r="H47" s="349"/>
      <c r="I47" s="366"/>
      <c r="J47" s="77" t="str">
        <f>IF(AND('Mapa final'!$Y$11="Muy Baja",'Mapa final'!$AA$11="Leve"),CONCATENATE("R2C",'Mapa final'!$O$11),"")</f>
        <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final'!$Y$11="Muy Baja",'Mapa final'!$AA$11="Menor"),CONCATENATE("R2C",'Mapa final'!$O$11),"")</f>
        <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final'!$Y$11="Muy Baja",'Mapa final'!$AA$11="Moderado"),CONCATENATE("R2C",'Mapa final'!$O$11),"")</f>
        <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45">
      <c r="A48" s="84"/>
      <c r="B48" s="249"/>
      <c r="C48" s="249"/>
      <c r="D48" s="250"/>
      <c r="E48" s="348"/>
      <c r="F48" s="349"/>
      <c r="G48" s="349"/>
      <c r="H48" s="349"/>
      <c r="I48" s="366"/>
      <c r="J48" s="77" t="str">
        <f>IF(AND('Mapa final'!$Y$12="Muy Baja",'Mapa final'!$AA$12="Leve"),CONCATENATE("R3C",'Mapa final'!$O$12),"")</f>
        <v/>
      </c>
      <c r="K48" s="78" t="str">
        <f>IF(AND('Mapa final'!$Y$13="Muy Baja",'Mapa final'!$AA$13="Leve"),CONCATENATE("R3C",'Mapa final'!$O$13),"")</f>
        <v/>
      </c>
      <c r="L48" s="78" t="str">
        <f>IF(AND('Mapa final'!$Y$14="Muy Baja",'Mapa final'!$AA$14="Leve"),CONCATENATE("R3C",'Mapa final'!$O$14),"")</f>
        <v/>
      </c>
      <c r="M48" s="78" t="str">
        <f>IF(AND('Mapa final'!$Y$15="Muy Baja",'Mapa final'!$AA$15="Leve"),CONCATENATE("R3C",'Mapa final'!$O$15),"")</f>
        <v/>
      </c>
      <c r="N48" s="78" t="str">
        <f>IF(AND('Mapa final'!$Y$16="Muy Baja",'Mapa final'!$AA$16="Leve"),CONCATENATE("R3C",'Mapa final'!$O$16),"")</f>
        <v/>
      </c>
      <c r="O48" s="79" t="str">
        <f>IF(AND('Mapa final'!$Y$17="Muy Baja",'Mapa final'!$AA$17="Leve"),CONCATENATE("R3C",'Mapa final'!$O$17),"")</f>
        <v/>
      </c>
      <c r="P48" s="77" t="str">
        <f>IF(AND('Mapa final'!$Y$12="Muy Baja",'Mapa final'!$AA$12="Menor"),CONCATENATE("R3C",'Mapa final'!$O$12),"")</f>
        <v/>
      </c>
      <c r="Q48" s="78" t="str">
        <f>IF(AND('Mapa final'!$Y$13="Muy Baja",'Mapa final'!$AA$13="Menor"),CONCATENATE("R3C",'Mapa final'!$O$13),"")</f>
        <v/>
      </c>
      <c r="R48" s="78" t="str">
        <f>IF(AND('Mapa final'!$Y$14="Muy Baja",'Mapa final'!$AA$14="Menor"),CONCATENATE("R3C",'Mapa final'!$O$14),"")</f>
        <v/>
      </c>
      <c r="S48" s="78" t="str">
        <f>IF(AND('Mapa final'!$Y$15="Muy Baja",'Mapa final'!$AA$15="Menor"),CONCATENATE("R3C",'Mapa final'!$O$15),"")</f>
        <v/>
      </c>
      <c r="T48" s="78" t="str">
        <f>IF(AND('Mapa final'!$Y$16="Muy Baja",'Mapa final'!$AA$16="Menor"),CONCATENATE("R3C",'Mapa final'!$O$16),"")</f>
        <v/>
      </c>
      <c r="U48" s="79" t="str">
        <f>IF(AND('Mapa final'!$Y$17="Muy Baja",'Mapa final'!$AA$17="Menor"),CONCATENATE("R3C",'Mapa final'!$O$17),"")</f>
        <v/>
      </c>
      <c r="V48" s="68" t="str">
        <f>IF(AND('Mapa final'!$Y$12="Muy Baja",'Mapa final'!$AA$12="Moderado"),CONCATENATE("R3C",'Mapa final'!$O$12),"")</f>
        <v/>
      </c>
      <c r="W48" s="69" t="str">
        <f>IF(AND('Mapa final'!$Y$13="Muy Baja",'Mapa final'!$AA$13="Moderado"),CONCATENATE("R3C",'Mapa final'!$O$13),"")</f>
        <v/>
      </c>
      <c r="X48" s="69" t="str">
        <f>IF(AND('Mapa final'!$Y$14="Muy Baja",'Mapa final'!$AA$14="Moderado"),CONCATENATE("R3C",'Mapa final'!$O$14),"")</f>
        <v/>
      </c>
      <c r="Y48" s="69" t="str">
        <f>IF(AND('Mapa final'!$Y$15="Muy Baja",'Mapa final'!$AA$15="Moderado"),CONCATENATE("R3C",'Mapa final'!$O$15),"")</f>
        <v/>
      </c>
      <c r="Z48" s="69" t="str">
        <f>IF(AND('Mapa final'!$Y$16="Muy Baja",'Mapa final'!$AA$16="Moderado"),CONCATENATE("R3C",'Mapa final'!$O$16),"")</f>
        <v/>
      </c>
      <c r="AA48" s="70" t="str">
        <f>IF(AND('Mapa final'!$Y$17="Muy Baja",'Mapa final'!$AA$17="Moderado"),CONCATENATE("R3C",'Mapa final'!$O$17),"")</f>
        <v/>
      </c>
      <c r="AB48" s="52" t="str">
        <f>IF(AND('Mapa final'!$Y$12="Muy Baja",'Mapa final'!$AA$12="Mayor"),CONCATENATE("R3C",'Mapa final'!$O$12),"")</f>
        <v/>
      </c>
      <c r="AC48" s="53" t="str">
        <f>IF(AND('Mapa final'!$Y$13="Muy Baja",'Mapa final'!$AA$13="Mayor"),CONCATENATE("R3C",'Mapa final'!$O$13),"")</f>
        <v/>
      </c>
      <c r="AD48" s="53" t="str">
        <f>IF(AND('Mapa final'!$Y$14="Muy Baja",'Mapa final'!$AA$14="Mayor"),CONCATENATE("R3C",'Mapa final'!$O$14),"")</f>
        <v/>
      </c>
      <c r="AE48" s="53" t="str">
        <f>IF(AND('Mapa final'!$Y$15="Muy Baja",'Mapa final'!$AA$15="Mayor"),CONCATENATE("R3C",'Mapa final'!$O$15),"")</f>
        <v/>
      </c>
      <c r="AF48" s="53" t="str">
        <f>IF(AND('Mapa final'!$Y$16="Muy Baja",'Mapa final'!$AA$16="Mayor"),CONCATENATE("R3C",'Mapa final'!$O$16),"")</f>
        <v/>
      </c>
      <c r="AG48" s="54" t="str">
        <f>IF(AND('Mapa final'!$Y$17="Muy Baja",'Mapa final'!$AA$17="Mayor"),CONCATENATE("R3C",'Mapa final'!$O$17),"")</f>
        <v/>
      </c>
      <c r="AH48" s="55" t="str">
        <f>IF(AND('Mapa final'!$Y$12="Muy Baja",'Mapa final'!$AA$12="Catastrófico"),CONCATENATE("R3C",'Mapa final'!$O$12),"")</f>
        <v/>
      </c>
      <c r="AI48" s="56" t="str">
        <f>IF(AND('Mapa final'!$Y$13="Muy Baja",'Mapa final'!$AA$13="Catastrófico"),CONCATENATE("R3C",'Mapa final'!$O$13),"")</f>
        <v/>
      </c>
      <c r="AJ48" s="56" t="str">
        <f>IF(AND('Mapa final'!$Y$14="Muy Baja",'Mapa final'!$AA$14="Catastrófico"),CONCATENATE("R3C",'Mapa final'!$O$14),"")</f>
        <v/>
      </c>
      <c r="AK48" s="56" t="str">
        <f>IF(AND('Mapa final'!$Y$15="Muy Baja",'Mapa final'!$AA$15="Catastrófico"),CONCATENATE("R3C",'Mapa final'!$O$15),"")</f>
        <v/>
      </c>
      <c r="AL48" s="56" t="str">
        <f>IF(AND('Mapa final'!$Y$16="Muy Baja",'Mapa final'!$AA$16="Catastrófico"),CONCATENATE("R3C",'Mapa final'!$O$16),"")</f>
        <v/>
      </c>
      <c r="AM48" s="57" t="str">
        <f>IF(AND('Mapa final'!$Y$17="Muy Baja",'Mapa final'!$AA$17="Catastrófico"),CONCATENATE("R3C",'Mapa final'!$O$17),"")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45">
      <c r="A49" s="84"/>
      <c r="B49" s="249"/>
      <c r="C49" s="249"/>
      <c r="D49" s="250"/>
      <c r="E49" s="350"/>
      <c r="F49" s="351"/>
      <c r="G49" s="351"/>
      <c r="H49" s="351"/>
      <c r="I49" s="366"/>
      <c r="J49" s="77" t="str">
        <f>IF(AND('Mapa final'!$Y$18="Muy Baja",'Mapa final'!$AA$18="Leve"),CONCATENATE("R4C",'Mapa final'!$O$18),"")</f>
        <v/>
      </c>
      <c r="K49" s="78" t="str">
        <f>IF(AND('Mapa final'!$Y$19="Muy Baja",'Mapa final'!$AA$19="Leve"),CONCATENATE("R4C",'Mapa final'!$O$19),"")</f>
        <v/>
      </c>
      <c r="L49" s="78" t="str">
        <f>IF(AND('Mapa final'!$Y$20="Muy Baja",'Mapa final'!$AA$20="Leve"),CONCATENATE("R4C",'Mapa final'!$O$20),"")</f>
        <v/>
      </c>
      <c r="M49" s="78" t="str">
        <f>IF(AND('Mapa final'!$Y$21="Muy Baja",'Mapa final'!$AA$21="Leve"),CONCATENATE("R4C",'Mapa final'!$O$21),"")</f>
        <v/>
      </c>
      <c r="N49" s="78" t="str">
        <f>IF(AND('Mapa final'!$Y$22="Muy Baja",'Mapa final'!$AA$22="Leve"),CONCATENATE("R4C",'Mapa final'!$O$22),"")</f>
        <v/>
      </c>
      <c r="O49" s="79" t="str">
        <f>IF(AND('Mapa final'!$Y$23="Muy Baja",'Mapa final'!$AA$23="Leve"),CONCATENATE("R4C",'Mapa final'!$O$23),"")</f>
        <v/>
      </c>
      <c r="P49" s="77" t="str">
        <f>IF(AND('Mapa final'!$Y$18="Muy Baja",'Mapa final'!$AA$18="Menor"),CONCATENATE("R4C",'Mapa final'!$O$18),"")</f>
        <v/>
      </c>
      <c r="Q49" s="78" t="str">
        <f>IF(AND('Mapa final'!$Y$19="Muy Baja",'Mapa final'!$AA$19="Menor"),CONCATENATE("R4C",'Mapa final'!$O$19),"")</f>
        <v/>
      </c>
      <c r="R49" s="78" t="str">
        <f>IF(AND('Mapa final'!$Y$20="Muy Baja",'Mapa final'!$AA$20="Menor"),CONCATENATE("R4C",'Mapa final'!$O$20),"")</f>
        <v/>
      </c>
      <c r="S49" s="78" t="str">
        <f>IF(AND('Mapa final'!$Y$21="Muy Baja",'Mapa final'!$AA$21="Menor"),CONCATENATE("R4C",'Mapa final'!$O$21),"")</f>
        <v/>
      </c>
      <c r="T49" s="78" t="str">
        <f>IF(AND('Mapa final'!$Y$22="Muy Baja",'Mapa final'!$AA$22="Menor"),CONCATENATE("R4C",'Mapa final'!$O$22),"")</f>
        <v/>
      </c>
      <c r="U49" s="79" t="str">
        <f>IF(AND('Mapa final'!$Y$23="Muy Baja",'Mapa final'!$AA$23="Menor"),CONCATENATE("R4C",'Mapa final'!$O$23),"")</f>
        <v/>
      </c>
      <c r="V49" s="68" t="str">
        <f>IF(AND('Mapa final'!$Y$18="Muy Baja",'Mapa final'!$AA$18="Moderado"),CONCATENATE("R4C",'Mapa final'!$O$18),"")</f>
        <v/>
      </c>
      <c r="W49" s="69" t="str">
        <f>IF(AND('Mapa final'!$Y$19="Muy Baja",'Mapa final'!$AA$19="Moderado"),CONCATENATE("R4C",'Mapa final'!$O$19),"")</f>
        <v/>
      </c>
      <c r="X49" s="69" t="str">
        <f>IF(AND('Mapa final'!$Y$20="Muy Baja",'Mapa final'!$AA$20="Moderado"),CONCATENATE("R4C",'Mapa final'!$O$20),"")</f>
        <v/>
      </c>
      <c r="Y49" s="69" t="str">
        <f>IF(AND('Mapa final'!$Y$21="Muy Baja",'Mapa final'!$AA$21="Moderado"),CONCATENATE("R4C",'Mapa final'!$O$21),"")</f>
        <v/>
      </c>
      <c r="Z49" s="69" t="str">
        <f>IF(AND('Mapa final'!$Y$22="Muy Baja",'Mapa final'!$AA$22="Moderado"),CONCATENATE("R4C",'Mapa final'!$O$22),"")</f>
        <v/>
      </c>
      <c r="AA49" s="70" t="str">
        <f>IF(AND('Mapa final'!$Y$23="Muy Baja",'Mapa final'!$AA$23="Moderado"),CONCATENATE("R4C",'Mapa final'!$O$23),"")</f>
        <v/>
      </c>
      <c r="AB49" s="52" t="str">
        <f>IF(AND('Mapa final'!$Y$18="Muy Baja",'Mapa final'!$AA$18="Mayor"),CONCATENATE("R4C",'Mapa final'!$O$18),"")</f>
        <v/>
      </c>
      <c r="AC49" s="53" t="str">
        <f>IF(AND('Mapa final'!$Y$19="Muy Baja",'Mapa final'!$AA$19="Mayor"),CONCATENATE("R4C",'Mapa final'!$O$19),"")</f>
        <v/>
      </c>
      <c r="AD49" s="53" t="str">
        <f>IF(AND('Mapa final'!$Y$20="Muy Baja",'Mapa final'!$AA$20="Mayor"),CONCATENATE("R4C",'Mapa final'!$O$20),"")</f>
        <v/>
      </c>
      <c r="AE49" s="53" t="str">
        <f>IF(AND('Mapa final'!$Y$21="Muy Baja",'Mapa final'!$AA$21="Mayor"),CONCATENATE("R4C",'Mapa final'!$O$21),"")</f>
        <v/>
      </c>
      <c r="AF49" s="53" t="str">
        <f>IF(AND('Mapa final'!$Y$22="Muy Baja",'Mapa final'!$AA$22="Mayor"),CONCATENATE("R4C",'Mapa final'!$O$22),"")</f>
        <v/>
      </c>
      <c r="AG49" s="54" t="str">
        <f>IF(AND('Mapa final'!$Y$23="Muy Baja",'Mapa final'!$AA$23="Mayor"),CONCATENATE("R4C",'Mapa final'!$O$23),"")</f>
        <v/>
      </c>
      <c r="AH49" s="55" t="str">
        <f>IF(AND('Mapa final'!$Y$18="Muy Baja",'Mapa final'!$AA$18="Catastrófico"),CONCATENATE("R4C",'Mapa final'!$O$18),"")</f>
        <v/>
      </c>
      <c r="AI49" s="56" t="str">
        <f>IF(AND('Mapa final'!$Y$19="Muy Baja",'Mapa final'!$AA$19="Catastrófico"),CONCATENATE("R4C",'Mapa final'!$O$19),"")</f>
        <v/>
      </c>
      <c r="AJ49" s="56" t="str">
        <f>IF(AND('Mapa final'!$Y$20="Muy Baja",'Mapa final'!$AA$20="Catastrófico"),CONCATENATE("R4C",'Mapa final'!$O$20),"")</f>
        <v/>
      </c>
      <c r="AK49" s="56" t="str">
        <f>IF(AND('Mapa final'!$Y$21="Muy Baja",'Mapa final'!$AA$21="Catastrófico"),CONCATENATE("R4C",'Mapa final'!$O$21),"")</f>
        <v/>
      </c>
      <c r="AL49" s="56" t="str">
        <f>IF(AND('Mapa final'!$Y$22="Muy Baja",'Mapa final'!$AA$22="Catastrófico"),CONCATENATE("R4C",'Mapa final'!$O$22),"")</f>
        <v/>
      </c>
      <c r="AM49" s="57" t="str">
        <f>IF(AND('Mapa final'!$Y$23="Muy Baja",'Mapa final'!$AA$23="Catastrófico"),CONCATENATE("R4C",'Mapa final'!$O$23),"")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45">
      <c r="A50" s="84"/>
      <c r="B50" s="249"/>
      <c r="C50" s="249"/>
      <c r="D50" s="250"/>
      <c r="E50" s="350"/>
      <c r="F50" s="351"/>
      <c r="G50" s="351"/>
      <c r="H50" s="351"/>
      <c r="I50" s="366"/>
      <c r="J50" s="77" t="str">
        <f>IF(AND('Mapa final'!$Y$24="Muy Baja",'Mapa final'!$AA$24="Leve"),CONCATENATE("R5C",'Mapa final'!$O$24),"")</f>
        <v/>
      </c>
      <c r="K50" s="78" t="str">
        <f>IF(AND('Mapa final'!$Y$25="Muy Baja",'Mapa final'!$AA$25="Leve"),CONCATENATE("R5C",'Mapa final'!$O$25),"")</f>
        <v/>
      </c>
      <c r="L50" s="78" t="str">
        <f>IF(AND('Mapa final'!$Y$26="Muy Baja",'Mapa final'!$AA$26="Leve"),CONCATENATE("R5C",'Mapa final'!$O$26),"")</f>
        <v/>
      </c>
      <c r="M50" s="78" t="str">
        <f>IF(AND('Mapa final'!$Y$27="Muy Baja",'Mapa final'!$AA$27="Leve"),CONCATENATE("R5C",'Mapa final'!$O$27),"")</f>
        <v/>
      </c>
      <c r="N50" s="78" t="str">
        <f>IF(AND('Mapa final'!$Y$28="Muy Baja",'Mapa final'!$AA$28="Leve"),CONCATENATE("R5C",'Mapa final'!$O$28),"")</f>
        <v/>
      </c>
      <c r="O50" s="79" t="str">
        <f>IF(AND('Mapa final'!$Y$29="Muy Baja",'Mapa final'!$AA$29="Leve"),CONCATENATE("R5C",'Mapa final'!$O$29),"")</f>
        <v/>
      </c>
      <c r="P50" s="77" t="str">
        <f>IF(AND('Mapa final'!$Y$24="Muy Baja",'Mapa final'!$AA$24="Menor"),CONCATENATE("R5C",'Mapa final'!$O$24),"")</f>
        <v/>
      </c>
      <c r="Q50" s="78" t="str">
        <f>IF(AND('Mapa final'!$Y$25="Muy Baja",'Mapa final'!$AA$25="Menor"),CONCATENATE("R5C",'Mapa final'!$O$25),"")</f>
        <v/>
      </c>
      <c r="R50" s="78" t="str">
        <f>IF(AND('Mapa final'!$Y$26="Muy Baja",'Mapa final'!$AA$26="Menor"),CONCATENATE("R5C",'Mapa final'!$O$26),"")</f>
        <v/>
      </c>
      <c r="S50" s="78" t="str">
        <f>IF(AND('Mapa final'!$Y$27="Muy Baja",'Mapa final'!$AA$27="Menor"),CONCATENATE("R5C",'Mapa final'!$O$27),"")</f>
        <v/>
      </c>
      <c r="T50" s="78" t="str">
        <f>IF(AND('Mapa final'!$Y$28="Muy Baja",'Mapa final'!$AA$28="Menor"),CONCATENATE("R5C",'Mapa final'!$O$28),"")</f>
        <v/>
      </c>
      <c r="U50" s="79" t="str">
        <f>IF(AND('Mapa final'!$Y$29="Muy Baja",'Mapa final'!$AA$29="Menor"),CONCATENATE("R5C",'Mapa final'!$O$29),"")</f>
        <v/>
      </c>
      <c r="V50" s="68" t="str">
        <f>IF(AND('Mapa final'!$Y$24="Muy Baja",'Mapa final'!$AA$24="Moderado"),CONCATENATE("R5C",'Mapa final'!$O$24),"")</f>
        <v/>
      </c>
      <c r="W50" s="69" t="str">
        <f>IF(AND('Mapa final'!$Y$25="Muy Baja",'Mapa final'!$AA$25="Moderado"),CONCATENATE("R5C",'Mapa final'!$O$25),"")</f>
        <v/>
      </c>
      <c r="X50" s="69" t="str">
        <f>IF(AND('Mapa final'!$Y$26="Muy Baja",'Mapa final'!$AA$26="Moderado"),CONCATENATE("R5C",'Mapa final'!$O$26),"")</f>
        <v/>
      </c>
      <c r="Y50" s="69" t="str">
        <f>IF(AND('Mapa final'!$Y$27="Muy Baja",'Mapa final'!$AA$27="Moderado"),CONCATENATE("R5C",'Mapa final'!$O$27),"")</f>
        <v/>
      </c>
      <c r="Z50" s="69" t="str">
        <f>IF(AND('Mapa final'!$Y$28="Muy Baja",'Mapa final'!$AA$28="Moderado"),CONCATENATE("R5C",'Mapa final'!$O$28),"")</f>
        <v/>
      </c>
      <c r="AA50" s="70" t="str">
        <f>IF(AND('Mapa final'!$Y$29="Muy Baja",'Mapa final'!$AA$29="Moderado"),CONCATENATE("R5C",'Mapa final'!$O$29),"")</f>
        <v/>
      </c>
      <c r="AB50" s="52" t="str">
        <f>IF(AND('Mapa final'!$Y$24="Muy Baja",'Mapa final'!$AA$24="Mayor"),CONCATENATE("R5C",'Mapa final'!$O$24),"")</f>
        <v/>
      </c>
      <c r="AC50" s="53" t="str">
        <f>IF(AND('Mapa final'!$Y$25="Muy Baja",'Mapa final'!$AA$25="Mayor"),CONCATENATE("R5C",'Mapa final'!$O$25),"")</f>
        <v/>
      </c>
      <c r="AD50" s="58" t="str">
        <f>IF(AND('Mapa final'!$Y$26="Muy Baja",'Mapa final'!$AA$26="Mayor"),CONCATENATE("R5C",'Mapa final'!$O$26),"")</f>
        <v/>
      </c>
      <c r="AE50" s="58" t="str">
        <f>IF(AND('Mapa final'!$Y$27="Muy Baja",'Mapa final'!$AA$27="Mayor"),CONCATENATE("R5C",'Mapa final'!$O$27),"")</f>
        <v/>
      </c>
      <c r="AF50" s="58" t="str">
        <f>IF(AND('Mapa final'!$Y$28="Muy Baja",'Mapa final'!$AA$28="Mayor"),CONCATENATE("R5C",'Mapa final'!$O$28),"")</f>
        <v/>
      </c>
      <c r="AG50" s="54" t="str">
        <f>IF(AND('Mapa final'!$Y$29="Muy Baja",'Mapa final'!$AA$29="Mayor"),CONCATENATE("R5C",'Mapa final'!$O$29),"")</f>
        <v/>
      </c>
      <c r="AH50" s="55" t="str">
        <f>IF(AND('Mapa final'!$Y$24="Muy Baja",'Mapa final'!$AA$24="Catastrófico"),CONCATENATE("R5C",'Mapa final'!$O$24),"")</f>
        <v/>
      </c>
      <c r="AI50" s="56" t="str">
        <f>IF(AND('Mapa final'!$Y$25="Muy Baja",'Mapa final'!$AA$25="Catastrófico"),CONCATENATE("R5C",'Mapa final'!$O$25),"")</f>
        <v/>
      </c>
      <c r="AJ50" s="56" t="str">
        <f>IF(AND('Mapa final'!$Y$26="Muy Baja",'Mapa final'!$AA$26="Catastrófico"),CONCATENATE("R5C",'Mapa final'!$O$26),"")</f>
        <v/>
      </c>
      <c r="AK50" s="56" t="str">
        <f>IF(AND('Mapa final'!$Y$27="Muy Baja",'Mapa final'!$AA$27="Catastrófico"),CONCATENATE("R5C",'Mapa final'!$O$27),"")</f>
        <v/>
      </c>
      <c r="AL50" s="56" t="str">
        <f>IF(AND('Mapa final'!$Y$28="Muy Baja",'Mapa final'!$AA$28="Catastrófico"),CONCATENATE("R5C",'Mapa final'!$O$28),"")</f>
        <v/>
      </c>
      <c r="AM50" s="57" t="str">
        <f>IF(AND('Mapa final'!$Y$29="Muy Baja",'Mapa final'!$AA$29="Catastrófico"),CONCATENATE("R5C",'Mapa final'!$O$29),"")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45">
      <c r="A51" s="84"/>
      <c r="B51" s="249"/>
      <c r="C51" s="249"/>
      <c r="D51" s="250"/>
      <c r="E51" s="350"/>
      <c r="F51" s="351"/>
      <c r="G51" s="351"/>
      <c r="H51" s="351"/>
      <c r="I51" s="366"/>
      <c r="J51" s="77" t="str">
        <f>IF(AND('Mapa final'!$Y$30="Muy Baja",'Mapa final'!$AA$30="Leve"),CONCATENATE("R6C",'Mapa final'!$O$30),"")</f>
        <v/>
      </c>
      <c r="K51" s="78" t="str">
        <f>IF(AND('Mapa final'!$Y$31="Muy Baja",'Mapa final'!$AA$31="Leve"),CONCATENATE("R6C",'Mapa final'!$O$31),"")</f>
        <v/>
      </c>
      <c r="L51" s="78" t="str">
        <f>IF(AND('Mapa final'!$Y$32="Muy Baja",'Mapa final'!$AA$32="Leve"),CONCATENATE("R6C",'Mapa final'!$O$32),"")</f>
        <v/>
      </c>
      <c r="M51" s="78" t="str">
        <f>IF(AND('Mapa final'!$Y$33="Muy Baja",'Mapa final'!$AA$33="Leve"),CONCATENATE("R6C",'Mapa final'!$O$33),"")</f>
        <v/>
      </c>
      <c r="N51" s="78" t="str">
        <f>IF(AND('Mapa final'!$Y$34="Muy Baja",'Mapa final'!$AA$34="Leve"),CONCATENATE("R6C",'Mapa final'!$O$34),"")</f>
        <v/>
      </c>
      <c r="O51" s="79" t="str">
        <f>IF(AND('Mapa final'!$Y$35="Muy Baja",'Mapa final'!$AA$35="Leve"),CONCATENATE("R6C",'Mapa final'!$O$35),"")</f>
        <v/>
      </c>
      <c r="P51" s="77" t="str">
        <f>IF(AND('Mapa final'!$Y$30="Muy Baja",'Mapa final'!$AA$30="Menor"),CONCATENATE("R6C",'Mapa final'!$O$30),"")</f>
        <v/>
      </c>
      <c r="Q51" s="78" t="str">
        <f>IF(AND('Mapa final'!$Y$31="Muy Baja",'Mapa final'!$AA$31="Menor"),CONCATENATE("R6C",'Mapa final'!$O$31),"")</f>
        <v/>
      </c>
      <c r="R51" s="78" t="str">
        <f>IF(AND('Mapa final'!$Y$32="Muy Baja",'Mapa final'!$AA$32="Menor"),CONCATENATE("R6C",'Mapa final'!$O$32),"")</f>
        <v/>
      </c>
      <c r="S51" s="78" t="str">
        <f>IF(AND('Mapa final'!$Y$33="Muy Baja",'Mapa final'!$AA$33="Menor"),CONCATENATE("R6C",'Mapa final'!$O$33),"")</f>
        <v/>
      </c>
      <c r="T51" s="78" t="str">
        <f>IF(AND('Mapa final'!$Y$34="Muy Baja",'Mapa final'!$AA$34="Menor"),CONCATENATE("R6C",'Mapa final'!$O$34),"")</f>
        <v/>
      </c>
      <c r="U51" s="79" t="str">
        <f>IF(AND('Mapa final'!$Y$35="Muy Baja",'Mapa final'!$AA$35="Menor"),CONCATENATE("R6C",'Mapa final'!$O$35),"")</f>
        <v/>
      </c>
      <c r="V51" s="68" t="str">
        <f>IF(AND('Mapa final'!$Y$30="Muy Baja",'Mapa final'!$AA$30="Moderado"),CONCATENATE("R6C",'Mapa final'!$O$30),"")</f>
        <v/>
      </c>
      <c r="W51" s="69" t="str">
        <f>IF(AND('Mapa final'!$Y$31="Muy Baja",'Mapa final'!$AA$31="Moderado"),CONCATENATE("R6C",'Mapa final'!$O$31),"")</f>
        <v/>
      </c>
      <c r="X51" s="69" t="str">
        <f>IF(AND('Mapa final'!$Y$32="Muy Baja",'Mapa final'!$AA$32="Moderado"),CONCATENATE("R6C",'Mapa final'!$O$32),"")</f>
        <v/>
      </c>
      <c r="Y51" s="69" t="str">
        <f>IF(AND('Mapa final'!$Y$33="Muy Baja",'Mapa final'!$AA$33="Moderado"),CONCATENATE("R6C",'Mapa final'!$O$33),"")</f>
        <v/>
      </c>
      <c r="Z51" s="69" t="str">
        <f>IF(AND('Mapa final'!$Y$34="Muy Baja",'Mapa final'!$AA$34="Moderado"),CONCATENATE("R6C",'Mapa final'!$O$34),"")</f>
        <v/>
      </c>
      <c r="AA51" s="70" t="str">
        <f>IF(AND('Mapa final'!$Y$35="Muy Baja",'Mapa final'!$AA$35="Moderado"),CONCATENATE("R6C",'Mapa final'!$O$35),"")</f>
        <v/>
      </c>
      <c r="AB51" s="52" t="str">
        <f>IF(AND('Mapa final'!$Y$30="Muy Baja",'Mapa final'!$AA$30="Mayor"),CONCATENATE("R6C",'Mapa final'!$O$30),"")</f>
        <v/>
      </c>
      <c r="AC51" s="53" t="str">
        <f>IF(AND('Mapa final'!$Y$31="Muy Baja",'Mapa final'!$AA$31="Mayor"),CONCATENATE("R6C",'Mapa final'!$O$31),"")</f>
        <v/>
      </c>
      <c r="AD51" s="58" t="str">
        <f>IF(AND('Mapa final'!$Y$32="Muy Baja",'Mapa final'!$AA$32="Mayor"),CONCATENATE("R6C",'Mapa final'!$O$32),"")</f>
        <v/>
      </c>
      <c r="AE51" s="58" t="str">
        <f>IF(AND('Mapa final'!$Y$33="Muy Baja",'Mapa final'!$AA$33="Mayor"),CONCATENATE("R6C",'Mapa final'!$O$33),"")</f>
        <v/>
      </c>
      <c r="AF51" s="58" t="str">
        <f>IF(AND('Mapa final'!$Y$34="Muy Baja",'Mapa final'!$AA$34="Mayor"),CONCATENATE("R6C",'Mapa final'!$O$34),"")</f>
        <v/>
      </c>
      <c r="AG51" s="54" t="str">
        <f>IF(AND('Mapa final'!$Y$35="Muy Baja",'Mapa final'!$AA$35="Mayor"),CONCATENATE("R6C",'Mapa final'!$O$35),"")</f>
        <v/>
      </c>
      <c r="AH51" s="55" t="str">
        <f>IF(AND('Mapa final'!$Y$30="Muy Baja",'Mapa final'!$AA$30="Catastrófico"),CONCATENATE("R6C",'Mapa final'!$O$30),"")</f>
        <v/>
      </c>
      <c r="AI51" s="56" t="str">
        <f>IF(AND('Mapa final'!$Y$31="Muy Baja",'Mapa final'!$AA$31="Catastrófico"),CONCATENATE("R6C",'Mapa final'!$O$31),"")</f>
        <v/>
      </c>
      <c r="AJ51" s="56" t="str">
        <f>IF(AND('Mapa final'!$Y$32="Muy Baja",'Mapa final'!$AA$32="Catastrófico"),CONCATENATE("R6C",'Mapa final'!$O$32),"")</f>
        <v/>
      </c>
      <c r="AK51" s="56" t="str">
        <f>IF(AND('Mapa final'!$Y$33="Muy Baja",'Mapa final'!$AA$33="Catastrófico"),CONCATENATE("R6C",'Mapa final'!$O$33),"")</f>
        <v/>
      </c>
      <c r="AL51" s="56" t="str">
        <f>IF(AND('Mapa final'!$Y$34="Muy Baja",'Mapa final'!$AA$34="Catastrófico"),CONCATENATE("R6C",'Mapa final'!$O$34),"")</f>
        <v/>
      </c>
      <c r="AM51" s="57" t="str">
        <f>IF(AND('Mapa final'!$Y$35="Muy Baja",'Mapa final'!$AA$35="Catastrófico"),CONCATENATE("R6C",'Mapa final'!$O$35),"")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45">
      <c r="A52" s="84"/>
      <c r="B52" s="249"/>
      <c r="C52" s="249"/>
      <c r="D52" s="250"/>
      <c r="E52" s="350"/>
      <c r="F52" s="351"/>
      <c r="G52" s="351"/>
      <c r="H52" s="351"/>
      <c r="I52" s="366"/>
      <c r="J52" s="77" t="str">
        <f>IF(AND('Mapa final'!$Y$36="Muy Baja",'Mapa final'!$AA$36="Leve"),CONCATENATE("R7C",'Mapa final'!$O$36),"")</f>
        <v/>
      </c>
      <c r="K52" s="78" t="str">
        <f>IF(AND('Mapa final'!$Y$37="Muy Baja",'Mapa final'!$AA$37="Leve"),CONCATENATE("R7C",'Mapa final'!$O$37),"")</f>
        <v/>
      </c>
      <c r="L52" s="78" t="str">
        <f>IF(AND('Mapa final'!$Y$38="Muy Baja",'Mapa final'!$AA$38="Leve"),CONCATENATE("R7C",'Mapa final'!$O$38),"")</f>
        <v/>
      </c>
      <c r="M52" s="78" t="str">
        <f>IF(AND('Mapa final'!$Y$39="Muy Baja",'Mapa final'!$AA$39="Leve"),CONCATENATE("R7C",'Mapa final'!$O$39),"")</f>
        <v/>
      </c>
      <c r="N52" s="78" t="str">
        <f>IF(AND('Mapa final'!$Y$40="Muy Baja",'Mapa final'!$AA$40="Leve"),CONCATENATE("R7C",'Mapa final'!$O$40),"")</f>
        <v/>
      </c>
      <c r="O52" s="79" t="str">
        <f>IF(AND('Mapa final'!$Y$41="Muy Baja",'Mapa final'!$AA$41="Leve"),CONCATENATE("R7C",'Mapa final'!$O$41),"")</f>
        <v/>
      </c>
      <c r="P52" s="77" t="str">
        <f>IF(AND('Mapa final'!$Y$36="Muy Baja",'Mapa final'!$AA$36="Menor"),CONCATENATE("R7C",'Mapa final'!$O$36),"")</f>
        <v/>
      </c>
      <c r="Q52" s="78" t="str">
        <f>IF(AND('Mapa final'!$Y$37="Muy Baja",'Mapa final'!$AA$37="Menor"),CONCATENATE("R7C",'Mapa final'!$O$37),"")</f>
        <v/>
      </c>
      <c r="R52" s="78" t="str">
        <f>IF(AND('Mapa final'!$Y$38="Muy Baja",'Mapa final'!$AA$38="Menor"),CONCATENATE("R7C",'Mapa final'!$O$38),"")</f>
        <v/>
      </c>
      <c r="S52" s="78" t="str">
        <f>IF(AND('Mapa final'!$Y$39="Muy Baja",'Mapa final'!$AA$39="Menor"),CONCATENATE("R7C",'Mapa final'!$O$39),"")</f>
        <v/>
      </c>
      <c r="T52" s="78" t="str">
        <f>IF(AND('Mapa final'!$Y$40="Muy Baja",'Mapa final'!$AA$40="Menor"),CONCATENATE("R7C",'Mapa final'!$O$40),"")</f>
        <v/>
      </c>
      <c r="U52" s="79" t="str">
        <f>IF(AND('Mapa final'!$Y$41="Muy Baja",'Mapa final'!$AA$41="Menor"),CONCATENATE("R7C",'Mapa final'!$O$41),"")</f>
        <v/>
      </c>
      <c r="V52" s="68" t="str">
        <f>IF(AND('Mapa final'!$Y$36="Muy Baja",'Mapa final'!$AA$36="Moderado"),CONCATENATE("R7C",'Mapa final'!$O$36),"")</f>
        <v/>
      </c>
      <c r="W52" s="69" t="str">
        <f>IF(AND('Mapa final'!$Y$37="Muy Baja",'Mapa final'!$AA$37="Moderado"),CONCATENATE("R7C",'Mapa final'!$O$37),"")</f>
        <v/>
      </c>
      <c r="X52" s="69" t="str">
        <f>IF(AND('Mapa final'!$Y$38="Muy Baja",'Mapa final'!$AA$38="Moderado"),CONCATENATE("R7C",'Mapa final'!$O$38),"")</f>
        <v/>
      </c>
      <c r="Y52" s="69" t="str">
        <f>IF(AND('Mapa final'!$Y$39="Muy Baja",'Mapa final'!$AA$39="Moderado"),CONCATENATE("R7C",'Mapa final'!$O$39),"")</f>
        <v/>
      </c>
      <c r="Z52" s="69" t="str">
        <f>IF(AND('Mapa final'!$Y$40="Muy Baja",'Mapa final'!$AA$40="Moderado"),CONCATENATE("R7C",'Mapa final'!$O$40),"")</f>
        <v/>
      </c>
      <c r="AA52" s="70" t="str">
        <f>IF(AND('Mapa final'!$Y$41="Muy Baja",'Mapa final'!$AA$41="Moderado"),CONCATENATE("R7C",'Mapa final'!$O$41),"")</f>
        <v/>
      </c>
      <c r="AB52" s="52" t="str">
        <f>IF(AND('Mapa final'!$Y$36="Muy Baja",'Mapa final'!$AA$36="Mayor"),CONCATENATE("R7C",'Mapa final'!$O$36),"")</f>
        <v/>
      </c>
      <c r="AC52" s="53" t="str">
        <f>IF(AND('Mapa final'!$Y$37="Muy Baja",'Mapa final'!$AA$37="Mayor"),CONCATENATE("R7C",'Mapa final'!$O$37),"")</f>
        <v/>
      </c>
      <c r="AD52" s="58" t="str">
        <f>IF(AND('Mapa final'!$Y$38="Muy Baja",'Mapa final'!$AA$38="Mayor"),CONCATENATE("R7C",'Mapa final'!$O$38),"")</f>
        <v/>
      </c>
      <c r="AE52" s="58" t="str">
        <f>IF(AND('Mapa final'!$Y$39="Muy Baja",'Mapa final'!$AA$39="Mayor"),CONCATENATE("R7C",'Mapa final'!$O$39),"")</f>
        <v/>
      </c>
      <c r="AF52" s="58" t="str">
        <f>IF(AND('Mapa final'!$Y$40="Muy Baja",'Mapa final'!$AA$40="Mayor"),CONCATENATE("R7C",'Mapa final'!$O$40),"")</f>
        <v/>
      </c>
      <c r="AG52" s="54" t="str">
        <f>IF(AND('Mapa final'!$Y$41="Muy Baja",'Mapa final'!$AA$41="Mayor"),CONCATENATE("R7C",'Mapa final'!$O$41),"")</f>
        <v/>
      </c>
      <c r="AH52" s="55" t="str">
        <f>IF(AND('Mapa final'!$Y$36="Muy Baja",'Mapa final'!$AA$36="Catastrófico"),CONCATENATE("R7C",'Mapa final'!$O$36),"")</f>
        <v/>
      </c>
      <c r="AI52" s="56" t="str">
        <f>IF(AND('Mapa final'!$Y$37="Muy Baja",'Mapa final'!$AA$37="Catastrófico"),CONCATENATE("R7C",'Mapa final'!$O$37),"")</f>
        <v/>
      </c>
      <c r="AJ52" s="56" t="str">
        <f>IF(AND('Mapa final'!$Y$38="Muy Baja",'Mapa final'!$AA$38="Catastrófico"),CONCATENATE("R7C",'Mapa final'!$O$38),"")</f>
        <v/>
      </c>
      <c r="AK52" s="56" t="str">
        <f>IF(AND('Mapa final'!$Y$39="Muy Baja",'Mapa final'!$AA$39="Catastrófico"),CONCATENATE("R7C",'Mapa final'!$O$39),"")</f>
        <v/>
      </c>
      <c r="AL52" s="56" t="str">
        <f>IF(AND('Mapa final'!$Y$40="Muy Baja",'Mapa final'!$AA$40="Catastrófico"),CONCATENATE("R7C",'Mapa final'!$O$40),"")</f>
        <v/>
      </c>
      <c r="AM52" s="57" t="str">
        <f>IF(AND('Mapa final'!$Y$41="Muy Baja",'Mapa final'!$AA$41="Catastrófico"),CONCATENATE("R7C",'Mapa final'!$O$41),"")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45">
      <c r="A53" s="84"/>
      <c r="B53" s="249"/>
      <c r="C53" s="249"/>
      <c r="D53" s="250"/>
      <c r="E53" s="350"/>
      <c r="F53" s="351"/>
      <c r="G53" s="351"/>
      <c r="H53" s="351"/>
      <c r="I53" s="366"/>
      <c r="J53" s="77" t="str">
        <f>IF(AND('Mapa final'!$Y$42="Muy Baja",'Mapa final'!$AA$42="Leve"),CONCATENATE("R8C",'Mapa final'!$O$42),"")</f>
        <v/>
      </c>
      <c r="K53" s="78" t="str">
        <f>IF(AND('Mapa final'!$Y$43="Muy Baja",'Mapa final'!$AA$43="Leve"),CONCATENATE("R8C",'Mapa final'!$O$43),"")</f>
        <v/>
      </c>
      <c r="L53" s="78" t="str">
        <f>IF(AND('Mapa final'!$Y$44="Muy Baja",'Mapa final'!$AA$44="Leve"),CONCATENATE("R8C",'Mapa final'!$O$44),"")</f>
        <v/>
      </c>
      <c r="M53" s="78" t="str">
        <f>IF(AND('Mapa final'!$Y$45="Muy Baja",'Mapa final'!$AA$45="Leve"),CONCATENATE("R8C",'Mapa final'!$O$45),"")</f>
        <v/>
      </c>
      <c r="N53" s="78" t="str">
        <f>IF(AND('Mapa final'!$Y$46="Muy Baja",'Mapa final'!$AA$46="Leve"),CONCATENATE("R8C",'Mapa final'!$O$46),"")</f>
        <v/>
      </c>
      <c r="O53" s="79" t="str">
        <f>IF(AND('Mapa final'!$Y$47="Muy Baja",'Mapa final'!$AA$47="Leve"),CONCATENATE("R8C",'Mapa final'!$O$47),"")</f>
        <v/>
      </c>
      <c r="P53" s="77" t="str">
        <f>IF(AND('Mapa final'!$Y$42="Muy Baja",'Mapa final'!$AA$42="Menor"),CONCATENATE("R8C",'Mapa final'!$O$42),"")</f>
        <v/>
      </c>
      <c r="Q53" s="78" t="str">
        <f>IF(AND('Mapa final'!$Y$43="Muy Baja",'Mapa final'!$AA$43="Menor"),CONCATENATE("R8C",'Mapa final'!$O$43),"")</f>
        <v/>
      </c>
      <c r="R53" s="78" t="str">
        <f>IF(AND('Mapa final'!$Y$44="Muy Baja",'Mapa final'!$AA$44="Menor"),CONCATENATE("R8C",'Mapa final'!$O$44),"")</f>
        <v/>
      </c>
      <c r="S53" s="78" t="str">
        <f>IF(AND('Mapa final'!$Y$45="Muy Baja",'Mapa final'!$AA$45="Menor"),CONCATENATE("R8C",'Mapa final'!$O$45),"")</f>
        <v/>
      </c>
      <c r="T53" s="78" t="str">
        <f>IF(AND('Mapa final'!$Y$46="Muy Baja",'Mapa final'!$AA$46="Menor"),CONCATENATE("R8C",'Mapa final'!$O$46),"")</f>
        <v/>
      </c>
      <c r="U53" s="79" t="str">
        <f>IF(AND('Mapa final'!$Y$47="Muy Baja",'Mapa final'!$AA$47="Menor"),CONCATENATE("R8C",'Mapa final'!$O$47),"")</f>
        <v/>
      </c>
      <c r="V53" s="68" t="str">
        <f>IF(AND('Mapa final'!$Y$42="Muy Baja",'Mapa final'!$AA$42="Moderado"),CONCATENATE("R8C",'Mapa final'!$O$42),"")</f>
        <v/>
      </c>
      <c r="W53" s="69" t="str">
        <f>IF(AND('Mapa final'!$Y$43="Muy Baja",'Mapa final'!$AA$43="Moderado"),CONCATENATE("R8C",'Mapa final'!$O$43),"")</f>
        <v/>
      </c>
      <c r="X53" s="69" t="str">
        <f>IF(AND('Mapa final'!$Y$44="Muy Baja",'Mapa final'!$AA$44="Moderado"),CONCATENATE("R8C",'Mapa final'!$O$44),"")</f>
        <v/>
      </c>
      <c r="Y53" s="69" t="str">
        <f>IF(AND('Mapa final'!$Y$45="Muy Baja",'Mapa final'!$AA$45="Moderado"),CONCATENATE("R8C",'Mapa final'!$O$45),"")</f>
        <v/>
      </c>
      <c r="Z53" s="69" t="str">
        <f>IF(AND('Mapa final'!$Y$46="Muy Baja",'Mapa final'!$AA$46="Moderado"),CONCATENATE("R8C",'Mapa final'!$O$46),"")</f>
        <v/>
      </c>
      <c r="AA53" s="70" t="str">
        <f>IF(AND('Mapa final'!$Y$47="Muy Baja",'Mapa final'!$AA$47="Moderado"),CONCATENATE("R8C",'Mapa final'!$O$47),"")</f>
        <v/>
      </c>
      <c r="AB53" s="52" t="str">
        <f>IF(AND('Mapa final'!$Y$42="Muy Baja",'Mapa final'!$AA$42="Mayor"),CONCATENATE("R8C",'Mapa final'!$O$42),"")</f>
        <v/>
      </c>
      <c r="AC53" s="53" t="str">
        <f>IF(AND('Mapa final'!$Y$43="Muy Baja",'Mapa final'!$AA$43="Mayor"),CONCATENATE("R8C",'Mapa final'!$O$43),"")</f>
        <v/>
      </c>
      <c r="AD53" s="58" t="str">
        <f>IF(AND('Mapa final'!$Y$44="Muy Baja",'Mapa final'!$AA$44="Mayor"),CONCATENATE("R8C",'Mapa final'!$O$44),"")</f>
        <v/>
      </c>
      <c r="AE53" s="58" t="str">
        <f>IF(AND('Mapa final'!$Y$45="Muy Baja",'Mapa final'!$AA$45="Mayor"),CONCATENATE("R8C",'Mapa final'!$O$45),"")</f>
        <v/>
      </c>
      <c r="AF53" s="58" t="str">
        <f>IF(AND('Mapa final'!$Y$46="Muy Baja",'Mapa final'!$AA$46="Mayor"),CONCATENATE("R8C",'Mapa final'!$O$46),"")</f>
        <v/>
      </c>
      <c r="AG53" s="54" t="str">
        <f>IF(AND('Mapa final'!$Y$47="Muy Baja",'Mapa final'!$AA$47="Mayor"),CONCATENATE("R8C",'Mapa final'!$O$47),"")</f>
        <v/>
      </c>
      <c r="AH53" s="55" t="str">
        <f>IF(AND('Mapa final'!$Y$42="Muy Baja",'Mapa final'!$AA$42="Catastrófico"),CONCATENATE("R8C",'Mapa final'!$O$42),"")</f>
        <v/>
      </c>
      <c r="AI53" s="56" t="str">
        <f>IF(AND('Mapa final'!$Y$43="Muy Baja",'Mapa final'!$AA$43="Catastrófico"),CONCATENATE("R8C",'Mapa final'!$O$43),"")</f>
        <v/>
      </c>
      <c r="AJ53" s="56" t="str">
        <f>IF(AND('Mapa final'!$Y$44="Muy Baja",'Mapa final'!$AA$44="Catastrófico"),CONCATENATE("R8C",'Mapa final'!$O$44),"")</f>
        <v/>
      </c>
      <c r="AK53" s="56" t="str">
        <f>IF(AND('Mapa final'!$Y$45="Muy Baja",'Mapa final'!$AA$45="Catastrófico"),CONCATENATE("R8C",'Mapa final'!$O$45),"")</f>
        <v/>
      </c>
      <c r="AL53" s="56" t="str">
        <f>IF(AND('Mapa final'!$Y$46="Muy Baja",'Mapa final'!$AA$46="Catastrófico"),CONCATENATE("R8C",'Mapa final'!$O$46),"")</f>
        <v/>
      </c>
      <c r="AM53" s="57" t="str">
        <f>IF(AND('Mapa final'!$Y$47="Muy Baja",'Mapa final'!$AA$47="Catastrófico"),CONCATENATE("R8C",'Mapa final'!$O$47),"")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45">
      <c r="A54" s="84"/>
      <c r="B54" s="249"/>
      <c r="C54" s="249"/>
      <c r="D54" s="250"/>
      <c r="E54" s="350"/>
      <c r="F54" s="351"/>
      <c r="G54" s="351"/>
      <c r="H54" s="351"/>
      <c r="I54" s="366"/>
      <c r="J54" s="77" t="str">
        <f>IF(AND('Mapa final'!$Y$48="Muy Baja",'Mapa final'!$AA$48="Leve"),CONCATENATE("R9C",'Mapa final'!$O$48),"")</f>
        <v/>
      </c>
      <c r="K54" s="78" t="str">
        <f>IF(AND('Mapa final'!$Y$49="Muy Baja",'Mapa final'!$AA$49="Leve"),CONCATENATE("R9C",'Mapa final'!$O$49),"")</f>
        <v/>
      </c>
      <c r="L54" s="78" t="str">
        <f>IF(AND('Mapa final'!$Y$50="Muy Baja",'Mapa final'!$AA$50="Leve"),CONCATENATE("R9C",'Mapa final'!$O$50),"")</f>
        <v/>
      </c>
      <c r="M54" s="78" t="str">
        <f>IF(AND('Mapa final'!$Y$51="Muy Baja",'Mapa final'!$AA$51="Leve"),CONCATENATE("R9C",'Mapa final'!$O$51),"")</f>
        <v/>
      </c>
      <c r="N54" s="78" t="str">
        <f>IF(AND('Mapa final'!$Y$52="Muy Baja",'Mapa final'!$AA$52="Leve"),CONCATENATE("R9C",'Mapa final'!$O$52),"")</f>
        <v/>
      </c>
      <c r="O54" s="79" t="str">
        <f>IF(AND('Mapa final'!$Y$53="Muy Baja",'Mapa final'!$AA$53="Leve"),CONCATENATE("R9C",'Mapa final'!$O$53),"")</f>
        <v/>
      </c>
      <c r="P54" s="77" t="str">
        <f>IF(AND('Mapa final'!$Y$48="Muy Baja",'Mapa final'!$AA$48="Menor"),CONCATENATE("R9C",'Mapa final'!$O$48),"")</f>
        <v/>
      </c>
      <c r="Q54" s="78" t="str">
        <f>IF(AND('Mapa final'!$Y$49="Muy Baja",'Mapa final'!$AA$49="Menor"),CONCATENATE("R9C",'Mapa final'!$O$49),"")</f>
        <v/>
      </c>
      <c r="R54" s="78" t="str">
        <f>IF(AND('Mapa final'!$Y$50="Muy Baja",'Mapa final'!$AA$50="Menor"),CONCATENATE("R9C",'Mapa final'!$O$50),"")</f>
        <v/>
      </c>
      <c r="S54" s="78" t="str">
        <f>IF(AND('Mapa final'!$Y$51="Muy Baja",'Mapa final'!$AA$51="Menor"),CONCATENATE("R9C",'Mapa final'!$O$51),"")</f>
        <v/>
      </c>
      <c r="T54" s="78" t="str">
        <f>IF(AND('Mapa final'!$Y$52="Muy Baja",'Mapa final'!$AA$52="Menor"),CONCATENATE("R9C",'Mapa final'!$O$52),"")</f>
        <v/>
      </c>
      <c r="U54" s="79" t="str">
        <f>IF(AND('Mapa final'!$Y$53="Muy Baja",'Mapa final'!$AA$53="Menor"),CONCATENATE("R9C",'Mapa final'!$O$53),"")</f>
        <v/>
      </c>
      <c r="V54" s="68" t="str">
        <f>IF(AND('Mapa final'!$Y$48="Muy Baja",'Mapa final'!$AA$48="Moderado"),CONCATENATE("R9C",'Mapa final'!$O$48),"")</f>
        <v/>
      </c>
      <c r="W54" s="69" t="str">
        <f>IF(AND('Mapa final'!$Y$49="Muy Baja",'Mapa final'!$AA$49="Moderado"),CONCATENATE("R9C",'Mapa final'!$O$49),"")</f>
        <v/>
      </c>
      <c r="X54" s="69" t="str">
        <f>IF(AND('Mapa final'!$Y$50="Muy Baja",'Mapa final'!$AA$50="Moderado"),CONCATENATE("R9C",'Mapa final'!$O$50),"")</f>
        <v/>
      </c>
      <c r="Y54" s="69" t="str">
        <f>IF(AND('Mapa final'!$Y$51="Muy Baja",'Mapa final'!$AA$51="Moderado"),CONCATENATE("R9C",'Mapa final'!$O$51),"")</f>
        <v/>
      </c>
      <c r="Z54" s="69" t="str">
        <f>IF(AND('Mapa final'!$Y$52="Muy Baja",'Mapa final'!$AA$52="Moderado"),CONCATENATE("R9C",'Mapa final'!$O$52),"")</f>
        <v/>
      </c>
      <c r="AA54" s="70" t="str">
        <f>IF(AND('Mapa final'!$Y$53="Muy Baja",'Mapa final'!$AA$53="Moderado"),CONCATENATE("R9C",'Mapa final'!$O$53),"")</f>
        <v/>
      </c>
      <c r="AB54" s="52" t="str">
        <f>IF(AND('Mapa final'!$Y$48="Muy Baja",'Mapa final'!$AA$48="Mayor"),CONCATENATE("R9C",'Mapa final'!$O$48),"")</f>
        <v/>
      </c>
      <c r="AC54" s="53" t="str">
        <f>IF(AND('Mapa final'!$Y$49="Muy Baja",'Mapa final'!$AA$49="Mayor"),CONCATENATE("R9C",'Mapa final'!$O$49),"")</f>
        <v/>
      </c>
      <c r="AD54" s="58" t="str">
        <f>IF(AND('Mapa final'!$Y$50="Muy Baja",'Mapa final'!$AA$50="Mayor"),CONCATENATE("R9C",'Mapa final'!$O$50),"")</f>
        <v/>
      </c>
      <c r="AE54" s="58" t="str">
        <f>IF(AND('Mapa final'!$Y$51="Muy Baja",'Mapa final'!$AA$51="Mayor"),CONCATENATE("R9C",'Mapa final'!$O$51),"")</f>
        <v/>
      </c>
      <c r="AF54" s="58" t="str">
        <f>IF(AND('Mapa final'!$Y$52="Muy Baja",'Mapa final'!$AA$52="Mayor"),CONCATENATE("R9C",'Mapa final'!$O$52),"")</f>
        <v/>
      </c>
      <c r="AG54" s="54" t="str">
        <f>IF(AND('Mapa final'!$Y$53="Muy Baja",'Mapa final'!$AA$53="Mayor"),CONCATENATE("R9C",'Mapa final'!$O$53),"")</f>
        <v/>
      </c>
      <c r="AH54" s="55" t="str">
        <f>IF(AND('Mapa final'!$Y$48="Muy Baja",'Mapa final'!$AA$48="Catastrófico"),CONCATENATE("R9C",'Mapa final'!$O$48),"")</f>
        <v/>
      </c>
      <c r="AI54" s="56" t="str">
        <f>IF(AND('Mapa final'!$Y$49="Muy Baja",'Mapa final'!$AA$49="Catastrófico"),CONCATENATE("R9C",'Mapa final'!$O$49),"")</f>
        <v/>
      </c>
      <c r="AJ54" s="56" t="str">
        <f>IF(AND('Mapa final'!$Y$50="Muy Baja",'Mapa final'!$AA$50="Catastrófico"),CONCATENATE("R9C",'Mapa final'!$O$50),"")</f>
        <v/>
      </c>
      <c r="AK54" s="56" t="str">
        <f>IF(AND('Mapa final'!$Y$51="Muy Baja",'Mapa final'!$AA$51="Catastrófico"),CONCATENATE("R9C",'Mapa final'!$O$51),"")</f>
        <v/>
      </c>
      <c r="AL54" s="56" t="str">
        <f>IF(AND('Mapa final'!$Y$52="Muy Baja",'Mapa final'!$AA$52="Catastrófico"),CONCATENATE("R9C",'Mapa final'!$O$52),"")</f>
        <v/>
      </c>
      <c r="AM54" s="57" t="str">
        <f>IF(AND('Mapa final'!$Y$53="Muy Baja",'Mapa final'!$AA$53="Catastrófico"),CONCATENATE("R9C",'Mapa final'!$O$53),"")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5">
      <c r="A55" s="84"/>
      <c r="B55" s="249"/>
      <c r="C55" s="249"/>
      <c r="D55" s="250"/>
      <c r="E55" s="352"/>
      <c r="F55" s="353"/>
      <c r="G55" s="353"/>
      <c r="H55" s="353"/>
      <c r="I55" s="367"/>
      <c r="J55" s="80" t="str">
        <f>IF(AND('Mapa final'!$Y$54="Muy Baja",'Mapa final'!$AA$54="Leve"),CONCATENATE("R10C",'Mapa final'!$O$54),"")</f>
        <v/>
      </c>
      <c r="K55" s="81" t="str">
        <f>IF(AND('Mapa final'!$Y$55="Muy Baja",'Mapa final'!$AA$55="Leve"),CONCATENATE("R10C",'Mapa final'!$O$55),"")</f>
        <v/>
      </c>
      <c r="L55" s="81" t="str">
        <f>IF(AND('Mapa final'!$Y$56="Muy Baja",'Mapa final'!$AA$56="Leve"),CONCATENATE("R10C",'Mapa final'!$O$56),"")</f>
        <v/>
      </c>
      <c r="M55" s="81" t="str">
        <f>IF(AND('Mapa final'!$Y$57="Muy Baja",'Mapa final'!$AA$57="Leve"),CONCATENATE("R10C",'Mapa final'!$O$57),"")</f>
        <v/>
      </c>
      <c r="N55" s="81" t="str">
        <f>IF(AND('Mapa final'!$Y$58="Muy Baja",'Mapa final'!$AA$58="Leve"),CONCATENATE("R10C",'Mapa final'!$O$58),"")</f>
        <v/>
      </c>
      <c r="O55" s="82" t="str">
        <f>IF(AND('Mapa final'!$Y$59="Muy Baja",'Mapa final'!$AA$59="Leve"),CONCATENATE("R10C",'Mapa final'!$O$59),"")</f>
        <v/>
      </c>
      <c r="P55" s="80" t="str">
        <f>IF(AND('Mapa final'!$Y$54="Muy Baja",'Mapa final'!$AA$54="Menor"),CONCATENATE("R10C",'Mapa final'!$O$54),"")</f>
        <v/>
      </c>
      <c r="Q55" s="81" t="str">
        <f>IF(AND('Mapa final'!$Y$55="Muy Baja",'Mapa final'!$AA$55="Menor"),CONCATENATE("R10C",'Mapa final'!$O$55),"")</f>
        <v/>
      </c>
      <c r="R55" s="81" t="str">
        <f>IF(AND('Mapa final'!$Y$56="Muy Baja",'Mapa final'!$AA$56="Menor"),CONCATENATE("R10C",'Mapa final'!$O$56),"")</f>
        <v/>
      </c>
      <c r="S55" s="81" t="str">
        <f>IF(AND('Mapa final'!$Y$57="Muy Baja",'Mapa final'!$AA$57="Menor"),CONCATENATE("R10C",'Mapa final'!$O$57),"")</f>
        <v/>
      </c>
      <c r="T55" s="81" t="str">
        <f>IF(AND('Mapa final'!$Y$58="Muy Baja",'Mapa final'!$AA$58="Menor"),CONCATENATE("R10C",'Mapa final'!$O$58),"")</f>
        <v/>
      </c>
      <c r="U55" s="82" t="str">
        <f>IF(AND('Mapa final'!$Y$59="Muy Baja",'Mapa final'!$AA$59="Menor"),CONCATENATE("R10C",'Mapa final'!$O$59),"")</f>
        <v/>
      </c>
      <c r="V55" s="71" t="str">
        <f>IF(AND('Mapa final'!$Y$54="Muy Baja",'Mapa final'!$AA$54="Moderado"),CONCATENATE("R10C",'Mapa final'!$O$54),"")</f>
        <v/>
      </c>
      <c r="W55" s="72" t="str">
        <f>IF(AND('Mapa final'!$Y$55="Muy Baja",'Mapa final'!$AA$55="Moderado"),CONCATENATE("R10C",'Mapa final'!$O$55),"")</f>
        <v/>
      </c>
      <c r="X55" s="72" t="str">
        <f>IF(AND('Mapa final'!$Y$56="Muy Baja",'Mapa final'!$AA$56="Moderado"),CONCATENATE("R10C",'Mapa final'!$O$56),"")</f>
        <v/>
      </c>
      <c r="Y55" s="72" t="str">
        <f>IF(AND('Mapa final'!$Y$57="Muy Baja",'Mapa final'!$AA$57="Moderado"),CONCATENATE("R10C",'Mapa final'!$O$57),"")</f>
        <v/>
      </c>
      <c r="Z55" s="72" t="str">
        <f>IF(AND('Mapa final'!$Y$58="Muy Baja",'Mapa final'!$AA$58="Moderado"),CONCATENATE("R10C",'Mapa final'!$O$58),"")</f>
        <v/>
      </c>
      <c r="AA55" s="73" t="str">
        <f>IF(AND('Mapa final'!$Y$59="Muy Baja",'Mapa final'!$AA$59="Moderado"),CONCATENATE("R10C",'Mapa final'!$O$59),"")</f>
        <v/>
      </c>
      <c r="AB55" s="59" t="str">
        <f>IF(AND('Mapa final'!$Y$54="Muy Baja",'Mapa final'!$AA$54="Mayor"),CONCATENATE("R10C",'Mapa final'!$O$54),"")</f>
        <v/>
      </c>
      <c r="AC55" s="60" t="str">
        <f>IF(AND('Mapa final'!$Y$55="Muy Baja",'Mapa final'!$AA$55="Mayor"),CONCATENATE("R10C",'Mapa final'!$O$55),"")</f>
        <v/>
      </c>
      <c r="AD55" s="60" t="str">
        <f>IF(AND('Mapa final'!$Y$56="Muy Baja",'Mapa final'!$AA$56="Mayor"),CONCATENATE("R10C",'Mapa final'!$O$56),"")</f>
        <v/>
      </c>
      <c r="AE55" s="60" t="str">
        <f>IF(AND('Mapa final'!$Y$57="Muy Baja",'Mapa final'!$AA$57="Mayor"),CONCATENATE("R10C",'Mapa final'!$O$57),"")</f>
        <v/>
      </c>
      <c r="AF55" s="60" t="str">
        <f>IF(AND('Mapa final'!$Y$58="Muy Baja",'Mapa final'!$AA$58="Mayor"),CONCATENATE("R10C",'Mapa final'!$O$58),"")</f>
        <v/>
      </c>
      <c r="AG55" s="61" t="str">
        <f>IF(AND('Mapa final'!$Y$59="Muy Baja",'Mapa final'!$AA$59="Mayor"),CONCATENATE("R10C",'Mapa final'!$O$59),"")</f>
        <v/>
      </c>
      <c r="AH55" s="62" t="str">
        <f>IF(AND('Mapa final'!$Y$54="Muy Baja",'Mapa final'!$AA$54="Catastrófico"),CONCATENATE("R10C",'Mapa final'!$O$54),"")</f>
        <v/>
      </c>
      <c r="AI55" s="63" t="str">
        <f>IF(AND('Mapa final'!$Y$55="Muy Baja",'Mapa final'!$AA$55="Catastrófico"),CONCATENATE("R10C",'Mapa final'!$O$55),"")</f>
        <v/>
      </c>
      <c r="AJ55" s="63" t="str">
        <f>IF(AND('Mapa final'!$Y$56="Muy Baja",'Mapa final'!$AA$56="Catastrófico"),CONCATENATE("R10C",'Mapa final'!$O$56),"")</f>
        <v/>
      </c>
      <c r="AK55" s="63" t="str">
        <f>IF(AND('Mapa final'!$Y$57="Muy Baja",'Mapa final'!$AA$57="Catastrófico"),CONCATENATE("R10C",'Mapa final'!$O$57),"")</f>
        <v/>
      </c>
      <c r="AL55" s="63" t="str">
        <f>IF(AND('Mapa final'!$Y$58="Muy Baja",'Mapa final'!$AA$58="Catastrófico"),CONCATENATE("R10C",'Mapa final'!$O$58),"")</f>
        <v/>
      </c>
      <c r="AM55" s="64" t="str">
        <f>IF(AND('Mapa final'!$Y$59="Muy Baja",'Mapa final'!$AA$59="Catastrófico"),CONCATENATE("R10C",'Mapa final'!$O$59),"")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4">
      <c r="A56" s="84"/>
      <c r="B56" s="84"/>
      <c r="C56" s="84"/>
      <c r="D56" s="84"/>
      <c r="E56" s="84"/>
      <c r="F56" s="84"/>
      <c r="G56" s="84"/>
      <c r="H56" s="84"/>
      <c r="I56" s="84"/>
      <c r="J56" s="346" t="s">
        <v>112</v>
      </c>
      <c r="K56" s="347"/>
      <c r="L56" s="347"/>
      <c r="M56" s="347"/>
      <c r="N56" s="347"/>
      <c r="O56" s="365"/>
      <c r="P56" s="346" t="s">
        <v>111</v>
      </c>
      <c r="Q56" s="347"/>
      <c r="R56" s="347"/>
      <c r="S56" s="347"/>
      <c r="T56" s="347"/>
      <c r="U56" s="365"/>
      <c r="V56" s="346" t="s">
        <v>110</v>
      </c>
      <c r="W56" s="347"/>
      <c r="X56" s="347"/>
      <c r="Y56" s="347"/>
      <c r="Z56" s="347"/>
      <c r="AA56" s="365"/>
      <c r="AB56" s="346" t="s">
        <v>109</v>
      </c>
      <c r="AC56" s="386"/>
      <c r="AD56" s="347"/>
      <c r="AE56" s="347"/>
      <c r="AF56" s="347"/>
      <c r="AG56" s="365"/>
      <c r="AH56" s="346" t="s">
        <v>108</v>
      </c>
      <c r="AI56" s="347"/>
      <c r="AJ56" s="347"/>
      <c r="AK56" s="347"/>
      <c r="AL56" s="347"/>
      <c r="AM56" s="36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4">
      <c r="A57" s="84"/>
      <c r="B57" s="84"/>
      <c r="C57" s="84"/>
      <c r="D57" s="84"/>
      <c r="E57" s="84"/>
      <c r="F57" s="84"/>
      <c r="G57" s="84"/>
      <c r="H57" s="84"/>
      <c r="I57" s="84"/>
      <c r="J57" s="350"/>
      <c r="K57" s="351"/>
      <c r="L57" s="351"/>
      <c r="M57" s="351"/>
      <c r="N57" s="351"/>
      <c r="O57" s="366"/>
      <c r="P57" s="350"/>
      <c r="Q57" s="351"/>
      <c r="R57" s="351"/>
      <c r="S57" s="351"/>
      <c r="T57" s="351"/>
      <c r="U57" s="366"/>
      <c r="V57" s="350"/>
      <c r="W57" s="351"/>
      <c r="X57" s="351"/>
      <c r="Y57" s="351"/>
      <c r="Z57" s="351"/>
      <c r="AA57" s="366"/>
      <c r="AB57" s="350"/>
      <c r="AC57" s="351"/>
      <c r="AD57" s="351"/>
      <c r="AE57" s="351"/>
      <c r="AF57" s="351"/>
      <c r="AG57" s="366"/>
      <c r="AH57" s="350"/>
      <c r="AI57" s="351"/>
      <c r="AJ57" s="351"/>
      <c r="AK57" s="351"/>
      <c r="AL57" s="351"/>
      <c r="AM57" s="366"/>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4">
      <c r="A58" s="84"/>
      <c r="B58" s="84"/>
      <c r="C58" s="84"/>
      <c r="D58" s="84"/>
      <c r="E58" s="84"/>
      <c r="F58" s="84"/>
      <c r="G58" s="84"/>
      <c r="H58" s="84"/>
      <c r="I58" s="84"/>
      <c r="J58" s="350"/>
      <c r="K58" s="351"/>
      <c r="L58" s="351"/>
      <c r="M58" s="351"/>
      <c r="N58" s="351"/>
      <c r="O58" s="366"/>
      <c r="P58" s="350"/>
      <c r="Q58" s="351"/>
      <c r="R58" s="351"/>
      <c r="S58" s="351"/>
      <c r="T58" s="351"/>
      <c r="U58" s="366"/>
      <c r="V58" s="350"/>
      <c r="W58" s="351"/>
      <c r="X58" s="351"/>
      <c r="Y58" s="351"/>
      <c r="Z58" s="351"/>
      <c r="AA58" s="366"/>
      <c r="AB58" s="350"/>
      <c r="AC58" s="351"/>
      <c r="AD58" s="351"/>
      <c r="AE58" s="351"/>
      <c r="AF58" s="351"/>
      <c r="AG58" s="366"/>
      <c r="AH58" s="350"/>
      <c r="AI58" s="351"/>
      <c r="AJ58" s="351"/>
      <c r="AK58" s="351"/>
      <c r="AL58" s="351"/>
      <c r="AM58" s="366"/>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4">
      <c r="A59" s="84"/>
      <c r="B59" s="84"/>
      <c r="C59" s="84"/>
      <c r="D59" s="84"/>
      <c r="E59" s="84"/>
      <c r="F59" s="84"/>
      <c r="G59" s="84"/>
      <c r="H59" s="84"/>
      <c r="I59" s="84"/>
      <c r="J59" s="350"/>
      <c r="K59" s="351"/>
      <c r="L59" s="351"/>
      <c r="M59" s="351"/>
      <c r="N59" s="351"/>
      <c r="O59" s="366"/>
      <c r="P59" s="350"/>
      <c r="Q59" s="351"/>
      <c r="R59" s="351"/>
      <c r="S59" s="351"/>
      <c r="T59" s="351"/>
      <c r="U59" s="366"/>
      <c r="V59" s="350"/>
      <c r="W59" s="351"/>
      <c r="X59" s="351"/>
      <c r="Y59" s="351"/>
      <c r="Z59" s="351"/>
      <c r="AA59" s="366"/>
      <c r="AB59" s="350"/>
      <c r="AC59" s="351"/>
      <c r="AD59" s="351"/>
      <c r="AE59" s="351"/>
      <c r="AF59" s="351"/>
      <c r="AG59" s="366"/>
      <c r="AH59" s="350"/>
      <c r="AI59" s="351"/>
      <c r="AJ59" s="351"/>
      <c r="AK59" s="351"/>
      <c r="AL59" s="351"/>
      <c r="AM59" s="366"/>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4">
      <c r="A60" s="84"/>
      <c r="B60" s="84"/>
      <c r="C60" s="84"/>
      <c r="D60" s="84"/>
      <c r="E60" s="84"/>
      <c r="F60" s="84"/>
      <c r="G60" s="84"/>
      <c r="H60" s="84"/>
      <c r="I60" s="84"/>
      <c r="J60" s="350"/>
      <c r="K60" s="351"/>
      <c r="L60" s="351"/>
      <c r="M60" s="351"/>
      <c r="N60" s="351"/>
      <c r="O60" s="366"/>
      <c r="P60" s="350"/>
      <c r="Q60" s="351"/>
      <c r="R60" s="351"/>
      <c r="S60" s="351"/>
      <c r="T60" s="351"/>
      <c r="U60" s="366"/>
      <c r="V60" s="350"/>
      <c r="W60" s="351"/>
      <c r="X60" s="351"/>
      <c r="Y60" s="351"/>
      <c r="Z60" s="351"/>
      <c r="AA60" s="366"/>
      <c r="AB60" s="350"/>
      <c r="AC60" s="351"/>
      <c r="AD60" s="351"/>
      <c r="AE60" s="351"/>
      <c r="AF60" s="351"/>
      <c r="AG60" s="366"/>
      <c r="AH60" s="350"/>
      <c r="AI60" s="351"/>
      <c r="AJ60" s="351"/>
      <c r="AK60" s="351"/>
      <c r="AL60" s="351"/>
      <c r="AM60" s="366"/>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45">
      <c r="A61" s="84"/>
      <c r="B61" s="84"/>
      <c r="C61" s="84"/>
      <c r="D61" s="84"/>
      <c r="E61" s="84"/>
      <c r="F61" s="84"/>
      <c r="G61" s="84"/>
      <c r="H61" s="84"/>
      <c r="I61" s="84"/>
      <c r="J61" s="352"/>
      <c r="K61" s="353"/>
      <c r="L61" s="353"/>
      <c r="M61" s="353"/>
      <c r="N61" s="353"/>
      <c r="O61" s="367"/>
      <c r="P61" s="352"/>
      <c r="Q61" s="353"/>
      <c r="R61" s="353"/>
      <c r="S61" s="353"/>
      <c r="T61" s="353"/>
      <c r="U61" s="367"/>
      <c r="V61" s="352"/>
      <c r="W61" s="353"/>
      <c r="X61" s="353"/>
      <c r="Y61" s="353"/>
      <c r="Z61" s="353"/>
      <c r="AA61" s="367"/>
      <c r="AB61" s="352"/>
      <c r="AC61" s="353"/>
      <c r="AD61" s="353"/>
      <c r="AE61" s="353"/>
      <c r="AF61" s="353"/>
      <c r="AG61" s="367"/>
      <c r="AH61" s="352"/>
      <c r="AI61" s="353"/>
      <c r="AJ61" s="353"/>
      <c r="AK61" s="353"/>
      <c r="AL61" s="353"/>
      <c r="AM61" s="367"/>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4">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4">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4">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4">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4">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4">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4">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4">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4">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4">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4">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4">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4">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4">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4">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4">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4">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4">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4">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4">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4">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4">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4">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4">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4">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4">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4">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4">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4">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4">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4">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4">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4">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4">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4">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4">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4">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4">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4">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4">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4">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4">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4">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4">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4">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4">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4">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4">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4">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4">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4">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4">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4">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4">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4">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4">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4">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4">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4">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4">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4">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4">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4">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4">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4">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4">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4">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4">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4">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4">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4">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4">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4">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4">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4">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4">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4">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4">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4">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4">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4">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4">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4">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4">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4">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4">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4">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4">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4">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4">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4">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4">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4">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4">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4">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4">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4">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4">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4">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4">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4">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4">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4">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4">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4">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4">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4">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4">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4">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4">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4">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4">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4">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4">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4">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4">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4">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4">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4">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4">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4">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4">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4">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4">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4">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4">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4">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4">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4">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4">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4">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4">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4">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4">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4">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4">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4">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4">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4">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4">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4">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4">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4">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4">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4">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4">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4">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4">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4">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4">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4">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4">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4">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4">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4">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4">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4">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4">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4">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4">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4">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4">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4">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4">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4">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4">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4">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4">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4">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4">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4">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4">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4">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4">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4">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4">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4">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4">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4">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4">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4">
      <c r="A245" s="84"/>
    </row>
    <row r="246" spans="1:60" x14ac:dyDescent="0.4">
      <c r="A246" s="84"/>
    </row>
    <row r="247" spans="1:60" x14ac:dyDescent="0.4">
      <c r="A247" s="84"/>
    </row>
    <row r="248" spans="1:60" x14ac:dyDescent="0.4">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4.6" x14ac:dyDescent="0.4"/>
  <cols>
    <col min="2" max="2" width="24.15234375" customWidth="1"/>
    <col min="3" max="3" width="70.15234375" customWidth="1"/>
    <col min="4" max="4" width="29.84375" customWidth="1"/>
  </cols>
  <sheetData>
    <row r="1" spans="1:37" ht="22.3" x14ac:dyDescent="0.4">
      <c r="A1" s="84"/>
      <c r="B1" s="387" t="s">
        <v>55</v>
      </c>
      <c r="C1" s="387"/>
      <c r="D1" s="387"/>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4">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4.9" x14ac:dyDescent="0.4">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49.75" x14ac:dyDescent="0.4">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49.75" x14ac:dyDescent="0.4">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49.75" x14ac:dyDescent="0.4">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4.599999999999994" x14ac:dyDescent="0.4">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49.75" x14ac:dyDescent="0.4">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4">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4">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4">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4">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4">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4">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4">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4">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4">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4">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4">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4">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4">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4">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4">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4">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4">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4">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4">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4">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4">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4">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4">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4">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4">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4">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4">
      <c r="A35" s="84"/>
    </row>
    <row r="36" spans="1:31" x14ac:dyDescent="0.4">
      <c r="A36" s="84"/>
    </row>
    <row r="37" spans="1:31" x14ac:dyDescent="0.4">
      <c r="A37" s="84"/>
    </row>
    <row r="38" spans="1:31" x14ac:dyDescent="0.4">
      <c r="A38" s="84"/>
    </row>
    <row r="39" spans="1:31" x14ac:dyDescent="0.4">
      <c r="A39" s="84"/>
    </row>
    <row r="40" spans="1:31" x14ac:dyDescent="0.4">
      <c r="A40" s="84"/>
    </row>
    <row r="41" spans="1:31" x14ac:dyDescent="0.4">
      <c r="A41" s="84"/>
    </row>
    <row r="42" spans="1:31" x14ac:dyDescent="0.4">
      <c r="A42" s="84"/>
    </row>
    <row r="43" spans="1:31" x14ac:dyDescent="0.4">
      <c r="A43" s="84"/>
    </row>
    <row r="44" spans="1:31" x14ac:dyDescent="0.4">
      <c r="A44" s="84"/>
    </row>
    <row r="45" spans="1:31" x14ac:dyDescent="0.4">
      <c r="A45" s="84"/>
    </row>
    <row r="46" spans="1:31" x14ac:dyDescent="0.4">
      <c r="A46" s="84"/>
    </row>
    <row r="47" spans="1:31" x14ac:dyDescent="0.4">
      <c r="A47" s="84"/>
    </row>
    <row r="48" spans="1:31" x14ac:dyDescent="0.4">
      <c r="A48" s="84"/>
    </row>
    <row r="49" spans="1:1" x14ac:dyDescent="0.4">
      <c r="A49" s="84"/>
    </row>
    <row r="50" spans="1:1" x14ac:dyDescent="0.4">
      <c r="A50" s="84"/>
    </row>
    <row r="51" spans="1:1" x14ac:dyDescent="0.4">
      <c r="A51" s="84"/>
    </row>
    <row r="52" spans="1:1" x14ac:dyDescent="0.4">
      <c r="A52" s="84"/>
    </row>
    <row r="53" spans="1:1" x14ac:dyDescent="0.4">
      <c r="A53" s="84"/>
    </row>
    <row r="54" spans="1:1" x14ac:dyDescent="0.4">
      <c r="A54" s="84"/>
    </row>
    <row r="55" spans="1:1" x14ac:dyDescent="0.4">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6" x14ac:dyDescent="0.4"/>
  <cols>
    <col min="2" max="2" width="40.3828125" customWidth="1"/>
    <col min="3" max="3" width="74.84375" customWidth="1"/>
    <col min="4" max="4" width="135" bestFit="1" customWidth="1"/>
    <col min="5" max="5" width="144.69140625" bestFit="1" customWidth="1"/>
  </cols>
  <sheetData>
    <row r="1" spans="1:21" ht="32.6" x14ac:dyDescent="0.4">
      <c r="A1" s="84"/>
      <c r="B1" s="388" t="s">
        <v>63</v>
      </c>
      <c r="C1" s="388"/>
      <c r="D1" s="388"/>
      <c r="E1" s="84"/>
      <c r="F1" s="84"/>
      <c r="G1" s="84"/>
      <c r="H1" s="84"/>
      <c r="I1" s="84"/>
      <c r="J1" s="84"/>
      <c r="K1" s="84"/>
      <c r="L1" s="84"/>
      <c r="M1" s="84"/>
      <c r="N1" s="84"/>
      <c r="O1" s="84"/>
      <c r="P1" s="84"/>
      <c r="Q1" s="84"/>
      <c r="R1" s="84"/>
      <c r="S1" s="84"/>
      <c r="T1" s="84"/>
      <c r="U1" s="84"/>
    </row>
    <row r="2" spans="1:21" x14ac:dyDescent="0.4">
      <c r="A2" s="84"/>
      <c r="B2" s="84"/>
      <c r="C2" s="84"/>
      <c r="D2" s="84"/>
      <c r="E2" s="84"/>
      <c r="F2" s="84"/>
      <c r="G2" s="84"/>
      <c r="H2" s="84"/>
      <c r="I2" s="84"/>
      <c r="J2" s="84"/>
      <c r="K2" s="84"/>
      <c r="L2" s="84"/>
      <c r="M2" s="84"/>
      <c r="N2" s="84"/>
      <c r="O2" s="84"/>
      <c r="P2" s="84"/>
      <c r="Q2" s="84"/>
      <c r="R2" s="84"/>
      <c r="S2" s="84"/>
      <c r="T2" s="84"/>
      <c r="U2" s="84"/>
    </row>
    <row r="3" spans="1:21" ht="30" x14ac:dyDescent="0.4">
      <c r="A3" s="84"/>
      <c r="B3" s="105"/>
      <c r="C3" s="36" t="s">
        <v>56</v>
      </c>
      <c r="D3" s="36" t="s">
        <v>57</v>
      </c>
      <c r="E3" s="84"/>
      <c r="F3" s="84"/>
      <c r="G3" s="84"/>
      <c r="H3" s="84"/>
      <c r="I3" s="84"/>
      <c r="J3" s="84"/>
      <c r="K3" s="84"/>
      <c r="L3" s="84"/>
      <c r="M3" s="84"/>
      <c r="N3" s="84"/>
      <c r="O3" s="84"/>
      <c r="P3" s="84"/>
      <c r="Q3" s="84"/>
      <c r="R3" s="84"/>
      <c r="S3" s="84"/>
      <c r="T3" s="84"/>
      <c r="U3" s="84"/>
    </row>
    <row r="4" spans="1:21" ht="32.6" x14ac:dyDescent="0.4">
      <c r="A4" s="104" t="s">
        <v>83</v>
      </c>
      <c r="B4" s="39" t="s">
        <v>101</v>
      </c>
      <c r="C4" s="44" t="s">
        <v>158</v>
      </c>
      <c r="D4" s="37" t="s">
        <v>97</v>
      </c>
      <c r="E4" s="84"/>
      <c r="F4" s="84"/>
      <c r="G4" s="84"/>
      <c r="H4" s="84"/>
      <c r="I4" s="84"/>
      <c r="J4" s="84"/>
      <c r="K4" s="84"/>
      <c r="L4" s="84"/>
      <c r="M4" s="84"/>
      <c r="N4" s="84"/>
      <c r="O4" s="84"/>
      <c r="P4" s="84"/>
      <c r="Q4" s="84"/>
      <c r="R4" s="84"/>
      <c r="S4" s="84"/>
      <c r="T4" s="84"/>
      <c r="U4" s="84"/>
    </row>
    <row r="5" spans="1:21" ht="65.150000000000006" x14ac:dyDescent="0.4">
      <c r="A5" s="104" t="s">
        <v>84</v>
      </c>
      <c r="B5" s="40" t="s">
        <v>59</v>
      </c>
      <c r="C5" s="45" t="s">
        <v>93</v>
      </c>
      <c r="D5" s="38" t="s">
        <v>98</v>
      </c>
      <c r="E5" s="84"/>
      <c r="F5" s="84"/>
      <c r="G5" s="84"/>
      <c r="H5" s="84"/>
      <c r="I5" s="84"/>
      <c r="J5" s="84"/>
      <c r="K5" s="84"/>
      <c r="L5" s="84"/>
      <c r="M5" s="84"/>
      <c r="N5" s="84"/>
      <c r="O5" s="84"/>
      <c r="P5" s="84"/>
      <c r="Q5" s="84"/>
      <c r="R5" s="84"/>
      <c r="S5" s="84"/>
      <c r="T5" s="84"/>
      <c r="U5" s="84"/>
    </row>
    <row r="6" spans="1:21" ht="65.150000000000006" x14ac:dyDescent="0.4">
      <c r="A6" s="104" t="s">
        <v>81</v>
      </c>
      <c r="B6" s="41" t="s">
        <v>60</v>
      </c>
      <c r="C6" s="45" t="s">
        <v>94</v>
      </c>
      <c r="D6" s="38" t="s">
        <v>100</v>
      </c>
      <c r="E6" s="84"/>
      <c r="F6" s="84"/>
      <c r="G6" s="84"/>
      <c r="H6" s="84"/>
      <c r="I6" s="84"/>
      <c r="J6" s="84"/>
      <c r="K6" s="84"/>
      <c r="L6" s="84"/>
      <c r="M6" s="84"/>
      <c r="N6" s="84"/>
      <c r="O6" s="84"/>
      <c r="P6" s="84"/>
      <c r="Q6" s="84"/>
      <c r="R6" s="84"/>
      <c r="S6" s="84"/>
      <c r="T6" s="84"/>
      <c r="U6" s="84"/>
    </row>
    <row r="7" spans="1:21" ht="65.150000000000006" x14ac:dyDescent="0.4">
      <c r="A7" s="104" t="s">
        <v>7</v>
      </c>
      <c r="B7" s="42" t="s">
        <v>61</v>
      </c>
      <c r="C7" s="45" t="s">
        <v>95</v>
      </c>
      <c r="D7" s="38" t="s">
        <v>99</v>
      </c>
      <c r="E7" s="84"/>
      <c r="F7" s="84"/>
      <c r="G7" s="84"/>
      <c r="H7" s="84"/>
      <c r="I7" s="84"/>
      <c r="J7" s="84"/>
      <c r="K7" s="84"/>
      <c r="L7" s="84"/>
      <c r="M7" s="84"/>
      <c r="N7" s="84"/>
      <c r="O7" s="84"/>
      <c r="P7" s="84"/>
      <c r="Q7" s="84"/>
      <c r="R7" s="84"/>
      <c r="S7" s="84"/>
      <c r="T7" s="84"/>
      <c r="U7" s="84"/>
    </row>
    <row r="8" spans="1:21" ht="65.150000000000006" x14ac:dyDescent="0.4">
      <c r="A8" s="104" t="s">
        <v>85</v>
      </c>
      <c r="B8" s="43" t="s">
        <v>62</v>
      </c>
      <c r="C8" s="45" t="s">
        <v>96</v>
      </c>
      <c r="D8" s="38" t="s">
        <v>118</v>
      </c>
      <c r="E8" s="84"/>
      <c r="F8" s="84"/>
      <c r="G8" s="84"/>
      <c r="H8" s="84"/>
      <c r="I8" s="84"/>
      <c r="J8" s="84"/>
      <c r="K8" s="84"/>
      <c r="L8" s="84"/>
      <c r="M8" s="84"/>
      <c r="N8" s="84"/>
      <c r="O8" s="84"/>
      <c r="P8" s="84"/>
      <c r="Q8" s="84"/>
      <c r="R8" s="84"/>
      <c r="S8" s="84"/>
      <c r="T8" s="84"/>
      <c r="U8" s="84"/>
    </row>
    <row r="9" spans="1:21" ht="20.149999999999999" x14ac:dyDescent="0.4">
      <c r="A9" s="104"/>
      <c r="B9" s="104"/>
      <c r="C9" s="106"/>
      <c r="D9" s="106"/>
      <c r="E9" s="84"/>
      <c r="F9" s="84"/>
      <c r="G9" s="84"/>
      <c r="H9" s="84"/>
      <c r="I9" s="84"/>
      <c r="J9" s="84"/>
      <c r="K9" s="84"/>
      <c r="L9" s="84"/>
      <c r="M9" s="84"/>
      <c r="N9" s="84"/>
      <c r="O9" s="84"/>
      <c r="P9" s="84"/>
      <c r="Q9" s="84"/>
      <c r="R9" s="84"/>
      <c r="S9" s="84"/>
      <c r="T9" s="84"/>
      <c r="U9" s="84"/>
    </row>
    <row r="10" spans="1:21" x14ac:dyDescent="0.4">
      <c r="A10" s="104"/>
      <c r="B10" s="107"/>
      <c r="C10" s="107"/>
      <c r="D10" s="107"/>
      <c r="E10" s="84"/>
      <c r="F10" s="84"/>
      <c r="G10" s="84"/>
      <c r="H10" s="84"/>
      <c r="I10" s="84"/>
      <c r="J10" s="84"/>
      <c r="K10" s="84"/>
      <c r="L10" s="84"/>
      <c r="M10" s="84"/>
      <c r="N10" s="84"/>
      <c r="O10" s="84"/>
      <c r="P10" s="84"/>
      <c r="Q10" s="84"/>
      <c r="R10" s="84"/>
      <c r="S10" s="84"/>
      <c r="T10" s="84"/>
      <c r="U10" s="84"/>
    </row>
    <row r="11" spans="1:21" x14ac:dyDescent="0.4">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4">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4">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4">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4">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4">
      <c r="A16" s="104"/>
      <c r="B16" s="104"/>
      <c r="C16" s="104"/>
      <c r="D16" s="104"/>
      <c r="E16" s="84"/>
      <c r="F16" s="84"/>
      <c r="G16" s="84"/>
      <c r="H16" s="84"/>
      <c r="I16" s="84"/>
      <c r="J16" s="84"/>
      <c r="K16" s="84"/>
      <c r="L16" s="84"/>
      <c r="M16" s="84"/>
      <c r="N16" s="84"/>
      <c r="O16" s="84"/>
    </row>
    <row r="17" spans="1:15" x14ac:dyDescent="0.4">
      <c r="A17" s="104"/>
      <c r="B17" s="104"/>
      <c r="C17" s="104"/>
      <c r="D17" s="104"/>
      <c r="E17" s="84"/>
      <c r="F17" s="84"/>
      <c r="G17" s="84"/>
      <c r="H17" s="84"/>
      <c r="I17" s="84"/>
      <c r="J17" s="84"/>
      <c r="K17" s="84"/>
      <c r="L17" s="84"/>
      <c r="M17" s="84"/>
      <c r="N17" s="84"/>
      <c r="O17" s="84"/>
    </row>
    <row r="18" spans="1:15" x14ac:dyDescent="0.4">
      <c r="A18" s="104"/>
      <c r="B18" s="108"/>
      <c r="C18" s="108"/>
      <c r="D18" s="108"/>
      <c r="E18" s="84"/>
      <c r="F18" s="84"/>
      <c r="G18" s="84"/>
      <c r="H18" s="84"/>
      <c r="I18" s="84"/>
      <c r="J18" s="84"/>
      <c r="K18" s="84"/>
      <c r="L18" s="84"/>
      <c r="M18" s="84"/>
      <c r="N18" s="84"/>
      <c r="O18" s="84"/>
    </row>
    <row r="19" spans="1:15" x14ac:dyDescent="0.4">
      <c r="A19" s="104"/>
      <c r="B19" s="108"/>
      <c r="C19" s="108"/>
      <c r="D19" s="108"/>
      <c r="E19" s="84"/>
      <c r="F19" s="84"/>
      <c r="G19" s="84"/>
      <c r="H19" s="84"/>
      <c r="I19" s="84"/>
      <c r="J19" s="84"/>
      <c r="K19" s="84"/>
      <c r="L19" s="84"/>
      <c r="M19" s="84"/>
      <c r="N19" s="84"/>
      <c r="O19" s="84"/>
    </row>
    <row r="20" spans="1:15" x14ac:dyDescent="0.4">
      <c r="A20" s="104"/>
      <c r="B20" s="108"/>
      <c r="C20" s="108"/>
      <c r="D20" s="108"/>
      <c r="E20" s="84"/>
      <c r="F20" s="84"/>
      <c r="G20" s="84"/>
      <c r="H20" s="84"/>
      <c r="I20" s="84"/>
      <c r="J20" s="84"/>
      <c r="K20" s="84"/>
      <c r="L20" s="84"/>
      <c r="M20" s="84"/>
      <c r="N20" s="84"/>
      <c r="O20" s="84"/>
    </row>
    <row r="21" spans="1:15" x14ac:dyDescent="0.4">
      <c r="A21" s="104"/>
      <c r="B21" s="108"/>
      <c r="C21" s="108"/>
      <c r="D21" s="108"/>
      <c r="E21" s="84"/>
      <c r="F21" s="84"/>
      <c r="G21" s="84"/>
      <c r="H21" s="84"/>
      <c r="I21" s="84"/>
      <c r="J21" s="84"/>
      <c r="K21" s="84"/>
      <c r="L21" s="84"/>
      <c r="M21" s="84"/>
      <c r="N21" s="84"/>
      <c r="O21" s="84"/>
    </row>
    <row r="22" spans="1:15" ht="20.149999999999999" x14ac:dyDescent="0.4">
      <c r="A22" s="104"/>
      <c r="B22" s="104"/>
      <c r="C22" s="106"/>
      <c r="D22" s="106"/>
      <c r="E22" s="84"/>
      <c r="F22" s="84"/>
      <c r="G22" s="84"/>
      <c r="H22" s="84"/>
      <c r="I22" s="84"/>
      <c r="J22" s="84"/>
      <c r="K22" s="84"/>
      <c r="L22" s="84"/>
      <c r="M22" s="84"/>
      <c r="N22" s="84"/>
      <c r="O22" s="84"/>
    </row>
    <row r="23" spans="1:15" ht="20.149999999999999" x14ac:dyDescent="0.4">
      <c r="A23" s="104"/>
      <c r="B23" s="104"/>
      <c r="C23" s="106"/>
      <c r="D23" s="106"/>
      <c r="E23" s="84"/>
      <c r="F23" s="84"/>
      <c r="G23" s="84"/>
      <c r="H23" s="84"/>
      <c r="I23" s="84"/>
      <c r="J23" s="84"/>
      <c r="K23" s="84"/>
      <c r="L23" s="84"/>
      <c r="M23" s="84"/>
      <c r="N23" s="84"/>
      <c r="O23" s="84"/>
    </row>
    <row r="24" spans="1:15" ht="20.149999999999999" x14ac:dyDescent="0.4">
      <c r="A24" s="104"/>
      <c r="B24" s="104"/>
      <c r="C24" s="106"/>
      <c r="D24" s="106"/>
      <c r="E24" s="84"/>
      <c r="F24" s="84"/>
      <c r="G24" s="84"/>
      <c r="H24" s="84"/>
      <c r="I24" s="84"/>
      <c r="J24" s="84"/>
      <c r="K24" s="84"/>
      <c r="L24" s="84"/>
      <c r="M24" s="84"/>
      <c r="N24" s="84"/>
      <c r="O24" s="84"/>
    </row>
    <row r="25" spans="1:15" ht="20.149999999999999" x14ac:dyDescent="0.4">
      <c r="A25" s="104"/>
      <c r="B25" s="104"/>
      <c r="C25" s="106"/>
      <c r="D25" s="106"/>
      <c r="E25" s="84"/>
      <c r="F25" s="84"/>
      <c r="G25" s="84"/>
      <c r="H25" s="84"/>
      <c r="I25" s="84"/>
      <c r="J25" s="84"/>
      <c r="K25" s="84"/>
      <c r="L25" s="84"/>
      <c r="M25" s="84"/>
      <c r="N25" s="84"/>
      <c r="O25" s="84"/>
    </row>
    <row r="26" spans="1:15" ht="20.149999999999999" x14ac:dyDescent="0.4">
      <c r="A26" s="104"/>
      <c r="B26" s="104"/>
      <c r="C26" s="106"/>
      <c r="D26" s="106"/>
      <c r="E26" s="84"/>
      <c r="F26" s="84"/>
      <c r="G26" s="84"/>
      <c r="H26" s="84"/>
      <c r="I26" s="84"/>
      <c r="J26" s="84"/>
      <c r="K26" s="84"/>
      <c r="L26" s="84"/>
      <c r="M26" s="84"/>
      <c r="N26" s="84"/>
      <c r="O26" s="84"/>
    </row>
    <row r="27" spans="1:15" ht="20.149999999999999" x14ac:dyDescent="0.4">
      <c r="A27" s="104"/>
      <c r="B27" s="104"/>
      <c r="C27" s="106"/>
      <c r="D27" s="106"/>
      <c r="E27" s="84"/>
      <c r="F27" s="84"/>
      <c r="G27" s="84"/>
      <c r="H27" s="84"/>
      <c r="I27" s="84"/>
      <c r="J27" s="84"/>
      <c r="K27" s="84"/>
      <c r="L27" s="84"/>
      <c r="M27" s="84"/>
      <c r="N27" s="84"/>
      <c r="O27" s="84"/>
    </row>
    <row r="28" spans="1:15" ht="20.149999999999999" x14ac:dyDescent="0.4">
      <c r="A28" s="104"/>
      <c r="B28" s="104"/>
      <c r="C28" s="106"/>
      <c r="D28" s="106"/>
      <c r="E28" s="84"/>
      <c r="F28" s="84"/>
      <c r="G28" s="84"/>
      <c r="H28" s="84"/>
      <c r="I28" s="84"/>
      <c r="J28" s="84"/>
      <c r="K28" s="84"/>
      <c r="L28" s="84"/>
      <c r="M28" s="84"/>
      <c r="N28" s="84"/>
      <c r="O28" s="84"/>
    </row>
    <row r="29" spans="1:15" ht="20.149999999999999" x14ac:dyDescent="0.4">
      <c r="A29" s="104"/>
      <c r="B29" s="104"/>
      <c r="C29" s="106"/>
      <c r="D29" s="106"/>
      <c r="E29" s="84"/>
      <c r="F29" s="84"/>
      <c r="G29" s="84"/>
      <c r="H29" s="84"/>
      <c r="I29" s="84"/>
      <c r="J29" s="84"/>
      <c r="K29" s="84"/>
      <c r="L29" s="84"/>
      <c r="M29" s="84"/>
      <c r="N29" s="84"/>
      <c r="O29" s="84"/>
    </row>
    <row r="30" spans="1:15" ht="20.149999999999999" x14ac:dyDescent="0.4">
      <c r="A30" s="104"/>
      <c r="B30" s="104"/>
      <c r="C30" s="106"/>
      <c r="D30" s="106"/>
      <c r="E30" s="84"/>
      <c r="F30" s="84"/>
      <c r="G30" s="84"/>
      <c r="H30" s="84"/>
      <c r="I30" s="84"/>
      <c r="J30" s="84"/>
      <c r="K30" s="84"/>
      <c r="L30" s="84"/>
      <c r="M30" s="84"/>
      <c r="N30" s="84"/>
      <c r="O30" s="84"/>
    </row>
    <row r="31" spans="1:15" ht="20.149999999999999" x14ac:dyDescent="0.4">
      <c r="A31" s="104"/>
      <c r="B31" s="104"/>
      <c r="C31" s="106"/>
      <c r="D31" s="106"/>
      <c r="E31" s="84"/>
      <c r="F31" s="84"/>
      <c r="G31" s="84"/>
      <c r="H31" s="84"/>
      <c r="I31" s="84"/>
      <c r="J31" s="84"/>
      <c r="K31" s="84"/>
      <c r="L31" s="84"/>
      <c r="M31" s="84"/>
      <c r="N31" s="84"/>
      <c r="O31" s="84"/>
    </row>
    <row r="32" spans="1:15" ht="20.149999999999999" x14ac:dyDescent="0.4">
      <c r="A32" s="104"/>
      <c r="B32" s="104"/>
      <c r="C32" s="106"/>
      <c r="D32" s="106"/>
      <c r="E32" s="84"/>
      <c r="F32" s="84"/>
      <c r="G32" s="84"/>
      <c r="H32" s="84"/>
      <c r="I32" s="84"/>
      <c r="J32" s="84"/>
      <c r="K32" s="84"/>
      <c r="L32" s="84"/>
      <c r="M32" s="84"/>
      <c r="N32" s="84"/>
      <c r="O32" s="84"/>
    </row>
    <row r="33" spans="1:15" ht="20.149999999999999" x14ac:dyDescent="0.4">
      <c r="A33" s="104"/>
      <c r="B33" s="104"/>
      <c r="C33" s="106"/>
      <c r="D33" s="106"/>
      <c r="E33" s="84"/>
      <c r="F33" s="84"/>
      <c r="G33" s="84"/>
      <c r="H33" s="84"/>
      <c r="I33" s="84"/>
      <c r="J33" s="84"/>
      <c r="K33" s="84"/>
      <c r="L33" s="84"/>
      <c r="M33" s="84"/>
      <c r="N33" s="84"/>
      <c r="O33" s="84"/>
    </row>
    <row r="34" spans="1:15" ht="20.149999999999999" x14ac:dyDescent="0.4">
      <c r="A34" s="104"/>
      <c r="B34" s="104"/>
      <c r="C34" s="106"/>
      <c r="D34" s="106"/>
      <c r="E34" s="84"/>
      <c r="F34" s="84"/>
      <c r="G34" s="84"/>
      <c r="H34" s="84"/>
      <c r="I34" s="84"/>
      <c r="J34" s="84"/>
      <c r="K34" s="84"/>
      <c r="L34" s="84"/>
      <c r="M34" s="84"/>
      <c r="N34" s="84"/>
      <c r="O34" s="84"/>
    </row>
    <row r="35" spans="1:15" ht="20.149999999999999" x14ac:dyDescent="0.4">
      <c r="A35" s="104"/>
      <c r="B35" s="104"/>
      <c r="C35" s="106"/>
      <c r="D35" s="106"/>
      <c r="E35" s="84"/>
      <c r="F35" s="84"/>
      <c r="G35" s="84"/>
      <c r="H35" s="84"/>
      <c r="I35" s="84"/>
      <c r="J35" s="84"/>
      <c r="K35" s="84"/>
      <c r="L35" s="84"/>
      <c r="M35" s="84"/>
      <c r="N35" s="84"/>
      <c r="O35" s="84"/>
    </row>
    <row r="36" spans="1:15" ht="20.149999999999999" x14ac:dyDescent="0.4">
      <c r="A36" s="104"/>
      <c r="B36" s="104"/>
      <c r="C36" s="106"/>
      <c r="D36" s="106"/>
      <c r="E36" s="84"/>
      <c r="F36" s="84"/>
      <c r="G36" s="84"/>
      <c r="H36" s="84"/>
      <c r="I36" s="84"/>
      <c r="J36" s="84"/>
      <c r="K36" s="84"/>
      <c r="L36" s="84"/>
      <c r="M36" s="84"/>
      <c r="N36" s="84"/>
      <c r="O36" s="84"/>
    </row>
    <row r="37" spans="1:15" ht="20.149999999999999" x14ac:dyDescent="0.4">
      <c r="A37" s="104"/>
      <c r="B37" s="104"/>
      <c r="C37" s="106"/>
      <c r="D37" s="106"/>
      <c r="E37" s="84"/>
      <c r="F37" s="84"/>
      <c r="G37" s="84"/>
      <c r="H37" s="84"/>
      <c r="I37" s="84"/>
      <c r="J37" s="84"/>
      <c r="K37" s="84"/>
      <c r="L37" s="84"/>
      <c r="M37" s="84"/>
      <c r="N37" s="84"/>
      <c r="O37" s="84"/>
    </row>
    <row r="38" spans="1:15" ht="20.149999999999999" x14ac:dyDescent="0.4">
      <c r="A38" s="104"/>
      <c r="B38" s="104"/>
      <c r="C38" s="106"/>
      <c r="D38" s="106"/>
      <c r="E38" s="84"/>
      <c r="F38" s="84"/>
      <c r="G38" s="84"/>
      <c r="H38" s="84"/>
      <c r="I38" s="84"/>
      <c r="J38" s="84"/>
      <c r="K38" s="84"/>
      <c r="L38" s="84"/>
      <c r="M38" s="84"/>
      <c r="N38" s="84"/>
      <c r="O38" s="84"/>
    </row>
    <row r="39" spans="1:15" ht="20.149999999999999" x14ac:dyDescent="0.4">
      <c r="A39" s="104"/>
      <c r="B39" s="104"/>
      <c r="C39" s="106"/>
      <c r="D39" s="106"/>
      <c r="E39" s="84"/>
      <c r="F39" s="84"/>
      <c r="G39" s="84"/>
      <c r="H39" s="84"/>
      <c r="I39" s="84"/>
      <c r="J39" s="84"/>
      <c r="K39" s="84"/>
      <c r="L39" s="84"/>
      <c r="M39" s="84"/>
      <c r="N39" s="84"/>
      <c r="O39" s="84"/>
    </row>
    <row r="40" spans="1:15" ht="20.149999999999999" x14ac:dyDescent="0.4">
      <c r="A40" s="104"/>
      <c r="B40" s="104"/>
      <c r="C40" s="106"/>
      <c r="D40" s="106"/>
      <c r="E40" s="84"/>
      <c r="F40" s="84"/>
      <c r="G40" s="84"/>
      <c r="H40" s="84"/>
      <c r="I40" s="84"/>
      <c r="J40" s="84"/>
      <c r="K40" s="84"/>
      <c r="L40" s="84"/>
      <c r="M40" s="84"/>
      <c r="N40" s="84"/>
      <c r="O40" s="84"/>
    </row>
    <row r="41" spans="1:15" ht="20.149999999999999" x14ac:dyDescent="0.4">
      <c r="A41" s="104"/>
      <c r="B41" s="104"/>
      <c r="C41" s="106"/>
      <c r="D41" s="106"/>
      <c r="E41" s="84"/>
      <c r="F41" s="84"/>
      <c r="G41" s="84"/>
      <c r="H41" s="84"/>
      <c r="I41" s="84"/>
      <c r="J41" s="84"/>
      <c r="K41" s="84"/>
      <c r="L41" s="84"/>
      <c r="M41" s="84"/>
      <c r="N41" s="84"/>
      <c r="O41" s="84"/>
    </row>
    <row r="42" spans="1:15" ht="20.149999999999999" x14ac:dyDescent="0.4">
      <c r="A42" s="104"/>
      <c r="B42" s="104"/>
      <c r="C42" s="106"/>
      <c r="D42" s="106"/>
      <c r="E42" s="84"/>
      <c r="F42" s="84"/>
      <c r="G42" s="84"/>
      <c r="H42" s="84"/>
      <c r="I42" s="84"/>
      <c r="J42" s="84"/>
      <c r="K42" s="84"/>
      <c r="L42" s="84"/>
      <c r="M42" s="84"/>
      <c r="N42" s="84"/>
      <c r="O42" s="84"/>
    </row>
    <row r="43" spans="1:15" ht="20.149999999999999" x14ac:dyDescent="0.4">
      <c r="A43" s="104"/>
      <c r="B43" s="104"/>
      <c r="C43" s="106"/>
      <c r="D43" s="106"/>
      <c r="E43" s="84"/>
      <c r="F43" s="84"/>
      <c r="G43" s="84"/>
      <c r="H43" s="84"/>
      <c r="I43" s="84"/>
      <c r="J43" s="84"/>
      <c r="K43" s="84"/>
      <c r="L43" s="84"/>
      <c r="M43" s="84"/>
      <c r="N43" s="84"/>
      <c r="O43" s="84"/>
    </row>
    <row r="44" spans="1:15" ht="20.149999999999999" x14ac:dyDescent="0.4">
      <c r="A44" s="104"/>
      <c r="B44" s="104"/>
      <c r="C44" s="106"/>
      <c r="D44" s="106"/>
      <c r="E44" s="84"/>
      <c r="F44" s="84"/>
      <c r="G44" s="84"/>
      <c r="H44" s="84"/>
      <c r="I44" s="84"/>
      <c r="J44" s="84"/>
      <c r="K44" s="84"/>
      <c r="L44" s="84"/>
      <c r="M44" s="84"/>
      <c r="N44" s="84"/>
      <c r="O44" s="84"/>
    </row>
    <row r="45" spans="1:15" ht="20.149999999999999" x14ac:dyDescent="0.4">
      <c r="A45" s="104"/>
      <c r="B45" s="104"/>
      <c r="C45" s="106"/>
      <c r="D45" s="106"/>
      <c r="E45" s="84"/>
      <c r="F45" s="84"/>
      <c r="G45" s="84"/>
      <c r="H45" s="84"/>
      <c r="I45" s="84"/>
      <c r="J45" s="84"/>
      <c r="K45" s="84"/>
      <c r="L45" s="84"/>
      <c r="M45" s="84"/>
      <c r="N45" s="84"/>
      <c r="O45" s="84"/>
    </row>
    <row r="46" spans="1:15" ht="20.149999999999999" x14ac:dyDescent="0.4">
      <c r="A46" s="104"/>
      <c r="B46" s="104"/>
      <c r="C46" s="106"/>
      <c r="D46" s="106"/>
      <c r="E46" s="84"/>
      <c r="F46" s="84"/>
      <c r="G46" s="84"/>
      <c r="H46" s="84"/>
      <c r="I46" s="84"/>
      <c r="J46" s="84"/>
      <c r="K46" s="84"/>
      <c r="L46" s="84"/>
      <c r="M46" s="84"/>
      <c r="N46" s="84"/>
      <c r="O46" s="84"/>
    </row>
    <row r="47" spans="1:15" ht="20.149999999999999" x14ac:dyDescent="0.4">
      <c r="A47" s="104"/>
      <c r="B47" s="104"/>
      <c r="C47" s="106"/>
      <c r="D47" s="106"/>
      <c r="E47" s="84"/>
      <c r="F47" s="84"/>
      <c r="G47" s="84"/>
      <c r="H47" s="84"/>
      <c r="I47" s="84"/>
      <c r="J47" s="84"/>
      <c r="K47" s="84"/>
      <c r="L47" s="84"/>
      <c r="M47" s="84"/>
      <c r="N47" s="84"/>
      <c r="O47" s="84"/>
    </row>
    <row r="48" spans="1:15" ht="20.149999999999999" x14ac:dyDescent="0.4">
      <c r="A48" s="104"/>
      <c r="B48" s="104"/>
      <c r="C48" s="106"/>
      <c r="D48" s="106"/>
      <c r="E48" s="84"/>
      <c r="F48" s="84"/>
      <c r="G48" s="84"/>
      <c r="H48" s="84"/>
      <c r="I48" s="84"/>
      <c r="J48" s="84"/>
      <c r="K48" s="84"/>
      <c r="L48" s="84"/>
      <c r="M48" s="84"/>
      <c r="N48" s="84"/>
      <c r="O48" s="84"/>
    </row>
    <row r="49" spans="1:15" ht="20.149999999999999" x14ac:dyDescent="0.4">
      <c r="A49" s="104"/>
      <c r="B49" s="104"/>
      <c r="C49" s="106"/>
      <c r="D49" s="106"/>
      <c r="E49" s="84"/>
      <c r="F49" s="84"/>
      <c r="G49" s="84"/>
      <c r="H49" s="84"/>
      <c r="I49" s="84"/>
      <c r="J49" s="84"/>
      <c r="K49" s="84"/>
      <c r="L49" s="84"/>
      <c r="M49" s="84"/>
      <c r="N49" s="84"/>
      <c r="O49" s="84"/>
    </row>
    <row r="50" spans="1:15" ht="20.149999999999999" x14ac:dyDescent="0.4">
      <c r="A50" s="104"/>
      <c r="B50" s="104"/>
      <c r="C50" s="106"/>
      <c r="D50" s="106"/>
      <c r="E50" s="84"/>
      <c r="F50" s="84"/>
      <c r="G50" s="84"/>
      <c r="H50" s="84"/>
      <c r="I50" s="84"/>
      <c r="J50" s="84"/>
      <c r="K50" s="84"/>
      <c r="L50" s="84"/>
      <c r="M50" s="84"/>
      <c r="N50" s="84"/>
      <c r="O50" s="84"/>
    </row>
    <row r="51" spans="1:15" ht="20.149999999999999" x14ac:dyDescent="0.4">
      <c r="A51" s="104"/>
      <c r="B51" s="104"/>
      <c r="C51" s="106"/>
      <c r="D51" s="106"/>
      <c r="E51" s="84"/>
      <c r="F51" s="84"/>
      <c r="G51" s="84"/>
      <c r="H51" s="84"/>
      <c r="I51" s="84"/>
      <c r="J51" s="84"/>
      <c r="K51" s="84"/>
      <c r="L51" s="84"/>
      <c r="M51" s="84"/>
      <c r="N51" s="84"/>
      <c r="O51" s="84"/>
    </row>
    <row r="52" spans="1:15" ht="20.149999999999999" x14ac:dyDescent="0.4">
      <c r="A52" s="104"/>
      <c r="B52" s="23"/>
      <c r="C52" s="34"/>
      <c r="D52" s="34"/>
    </row>
    <row r="53" spans="1:15" ht="20.149999999999999" x14ac:dyDescent="0.4">
      <c r="A53" s="104"/>
      <c r="B53" s="23"/>
      <c r="C53" s="34"/>
      <c r="D53" s="34"/>
    </row>
    <row r="54" spans="1:15" ht="20.149999999999999" x14ac:dyDescent="0.4">
      <c r="A54" s="104"/>
      <c r="B54" s="23"/>
      <c r="C54" s="34"/>
      <c r="D54" s="34"/>
    </row>
    <row r="55" spans="1:15" ht="20.149999999999999" x14ac:dyDescent="0.4">
      <c r="A55" s="104"/>
      <c r="B55" s="23"/>
      <c r="C55" s="34"/>
      <c r="D55" s="34"/>
    </row>
    <row r="56" spans="1:15" ht="20.149999999999999" x14ac:dyDescent="0.4">
      <c r="A56" s="104"/>
      <c r="B56" s="23"/>
      <c r="C56" s="34"/>
      <c r="D56" s="34"/>
    </row>
    <row r="57" spans="1:15" ht="20.149999999999999" x14ac:dyDescent="0.4">
      <c r="A57" s="104"/>
      <c r="B57" s="23"/>
      <c r="C57" s="34"/>
      <c r="D57" s="34"/>
    </row>
    <row r="58" spans="1:15" ht="20.149999999999999" x14ac:dyDescent="0.4">
      <c r="A58" s="104"/>
      <c r="B58" s="23"/>
      <c r="C58" s="34"/>
      <c r="D58" s="34"/>
    </row>
    <row r="59" spans="1:15" ht="20.149999999999999" x14ac:dyDescent="0.4">
      <c r="A59" s="104"/>
      <c r="B59" s="23"/>
      <c r="C59" s="34"/>
      <c r="D59" s="34"/>
    </row>
    <row r="60" spans="1:15" ht="20.149999999999999" x14ac:dyDescent="0.4">
      <c r="A60" s="104"/>
      <c r="B60" s="23"/>
      <c r="C60" s="34"/>
      <c r="D60" s="34"/>
    </row>
    <row r="61" spans="1:15" ht="20.149999999999999" x14ac:dyDescent="0.4">
      <c r="A61" s="104"/>
      <c r="B61" s="23"/>
      <c r="C61" s="34"/>
      <c r="D61" s="34"/>
    </row>
    <row r="62" spans="1:15" ht="20.149999999999999" x14ac:dyDescent="0.4">
      <c r="A62" s="104"/>
      <c r="B62" s="23"/>
      <c r="C62" s="34"/>
      <c r="D62" s="34"/>
    </row>
    <row r="63" spans="1:15" ht="20.149999999999999" x14ac:dyDescent="0.4">
      <c r="A63" s="104"/>
      <c r="B63" s="23"/>
      <c r="C63" s="34"/>
      <c r="D63" s="34"/>
    </row>
    <row r="64" spans="1:15" ht="20.149999999999999" x14ac:dyDescent="0.4">
      <c r="A64" s="104"/>
      <c r="B64" s="23"/>
      <c r="C64" s="34"/>
      <c r="D64" s="34"/>
    </row>
    <row r="65" spans="1:4" ht="20.149999999999999" x14ac:dyDescent="0.4">
      <c r="A65" s="104"/>
      <c r="B65" s="23"/>
      <c r="C65" s="34"/>
      <c r="D65" s="34"/>
    </row>
    <row r="66" spans="1:4" ht="20.149999999999999" x14ac:dyDescent="0.4">
      <c r="A66" s="104"/>
      <c r="B66" s="23"/>
      <c r="C66" s="34"/>
      <c r="D66" s="34"/>
    </row>
    <row r="67" spans="1:4" ht="20.149999999999999" x14ac:dyDescent="0.4">
      <c r="A67" s="104"/>
      <c r="B67" s="23"/>
      <c r="C67" s="34"/>
      <c r="D67" s="34"/>
    </row>
    <row r="68" spans="1:4" ht="20.149999999999999" x14ac:dyDescent="0.4">
      <c r="A68" s="104"/>
      <c r="B68" s="23"/>
      <c r="C68" s="34"/>
      <c r="D68" s="34"/>
    </row>
    <row r="69" spans="1:4" ht="20.149999999999999" x14ac:dyDescent="0.4">
      <c r="A69" s="104"/>
      <c r="B69" s="23"/>
      <c r="C69" s="34"/>
      <c r="D69" s="34"/>
    </row>
    <row r="70" spans="1:4" ht="20.149999999999999" x14ac:dyDescent="0.4">
      <c r="A70" s="104"/>
      <c r="B70" s="23"/>
      <c r="C70" s="34"/>
      <c r="D70" s="34"/>
    </row>
    <row r="71" spans="1:4" ht="20.149999999999999" x14ac:dyDescent="0.4">
      <c r="A71" s="104"/>
      <c r="B71" s="23"/>
      <c r="C71" s="34"/>
      <c r="D71" s="34"/>
    </row>
    <row r="72" spans="1:4" ht="20.149999999999999" x14ac:dyDescent="0.4">
      <c r="A72" s="104"/>
      <c r="B72" s="23"/>
      <c r="C72" s="34"/>
      <c r="D72" s="34"/>
    </row>
    <row r="73" spans="1:4" ht="20.149999999999999" x14ac:dyDescent="0.4">
      <c r="A73" s="104"/>
      <c r="B73" s="23"/>
      <c r="C73" s="34"/>
      <c r="D73" s="34"/>
    </row>
    <row r="74" spans="1:4" ht="20.149999999999999" x14ac:dyDescent="0.4">
      <c r="A74" s="104"/>
      <c r="B74" s="23"/>
      <c r="C74" s="34"/>
      <c r="D74" s="34"/>
    </row>
    <row r="75" spans="1:4" ht="20.149999999999999" x14ac:dyDescent="0.4">
      <c r="A75" s="104"/>
      <c r="B75" s="23"/>
      <c r="C75" s="34"/>
      <c r="D75" s="34"/>
    </row>
    <row r="76" spans="1:4" ht="20.149999999999999" x14ac:dyDescent="0.4">
      <c r="A76" s="104"/>
      <c r="B76" s="23"/>
      <c r="C76" s="34"/>
      <c r="D76" s="34"/>
    </row>
    <row r="77" spans="1:4" ht="20.149999999999999" x14ac:dyDescent="0.4">
      <c r="A77" s="104"/>
      <c r="B77" s="23"/>
      <c r="C77" s="34"/>
      <c r="D77" s="34"/>
    </row>
    <row r="78" spans="1:4" ht="20.149999999999999" x14ac:dyDescent="0.4">
      <c r="A78" s="104"/>
      <c r="B78" s="23"/>
      <c r="C78" s="34"/>
      <c r="D78" s="34"/>
    </row>
    <row r="79" spans="1:4" ht="20.149999999999999" x14ac:dyDescent="0.4">
      <c r="A79" s="104"/>
      <c r="B79" s="23"/>
      <c r="C79" s="34"/>
      <c r="D79" s="34"/>
    </row>
    <row r="80" spans="1:4" ht="20.149999999999999" x14ac:dyDescent="0.4">
      <c r="A80" s="104"/>
      <c r="B80" s="23"/>
      <c r="C80" s="34"/>
      <c r="D80" s="34"/>
    </row>
    <row r="81" spans="1:4" ht="20.149999999999999" x14ac:dyDescent="0.4">
      <c r="A81" s="104"/>
      <c r="B81" s="23"/>
      <c r="C81" s="34"/>
      <c r="D81" s="34"/>
    </row>
    <row r="82" spans="1:4" ht="20.149999999999999" x14ac:dyDescent="0.4">
      <c r="A82" s="104"/>
      <c r="B82" s="23"/>
      <c r="C82" s="34"/>
      <c r="D82" s="34"/>
    </row>
    <row r="83" spans="1:4" ht="20.149999999999999" x14ac:dyDescent="0.4">
      <c r="A83" s="104"/>
      <c r="B83" s="23"/>
      <c r="C83" s="34"/>
      <c r="D83" s="34"/>
    </row>
    <row r="84" spans="1:4" ht="20.149999999999999" x14ac:dyDescent="0.4">
      <c r="A84" s="104"/>
      <c r="B84" s="23"/>
      <c r="C84" s="34"/>
      <c r="D84" s="34"/>
    </row>
    <row r="85" spans="1:4" ht="20.149999999999999" x14ac:dyDescent="0.4">
      <c r="A85" s="104"/>
      <c r="B85" s="23"/>
      <c r="C85" s="34"/>
      <c r="D85" s="34"/>
    </row>
    <row r="86" spans="1:4" ht="20.149999999999999" x14ac:dyDescent="0.4">
      <c r="A86" s="104"/>
      <c r="B86" s="23"/>
      <c r="C86" s="34"/>
      <c r="D86" s="34"/>
    </row>
    <row r="87" spans="1:4" ht="20.149999999999999" x14ac:dyDescent="0.4">
      <c r="A87" s="104"/>
      <c r="B87" s="23"/>
      <c r="C87" s="34"/>
      <c r="D87" s="34"/>
    </row>
    <row r="88" spans="1:4" ht="20.149999999999999" x14ac:dyDescent="0.4">
      <c r="A88" s="104"/>
      <c r="B88" s="23"/>
      <c r="C88" s="34"/>
      <c r="D88" s="34"/>
    </row>
    <row r="89" spans="1:4" ht="20.149999999999999" x14ac:dyDescent="0.4">
      <c r="A89" s="104"/>
      <c r="B89" s="23"/>
      <c r="C89" s="34"/>
      <c r="D89" s="34"/>
    </row>
    <row r="90" spans="1:4" ht="20.149999999999999" x14ac:dyDescent="0.4">
      <c r="A90" s="104"/>
      <c r="B90" s="23"/>
      <c r="C90" s="34"/>
      <c r="D90" s="34"/>
    </row>
    <row r="91" spans="1:4" ht="20.149999999999999" x14ac:dyDescent="0.4">
      <c r="A91" s="104"/>
      <c r="B91" s="23"/>
      <c r="C91" s="34"/>
      <c r="D91" s="34"/>
    </row>
    <row r="92" spans="1:4" ht="20.149999999999999" x14ac:dyDescent="0.4">
      <c r="A92" s="104"/>
      <c r="B92" s="23"/>
      <c r="C92" s="34"/>
      <c r="D92" s="34"/>
    </row>
    <row r="93" spans="1:4" ht="20.149999999999999" x14ac:dyDescent="0.4">
      <c r="A93" s="104"/>
      <c r="B93" s="23"/>
      <c r="C93" s="34"/>
      <c r="D93" s="34"/>
    </row>
    <row r="94" spans="1:4" ht="20.149999999999999" x14ac:dyDescent="0.4">
      <c r="A94" s="104"/>
      <c r="B94" s="23"/>
      <c r="C94" s="34"/>
      <c r="D94" s="34"/>
    </row>
    <row r="95" spans="1:4" ht="20.149999999999999" x14ac:dyDescent="0.4">
      <c r="A95" s="104"/>
      <c r="B95" s="23"/>
      <c r="C95" s="34"/>
      <c r="D95" s="34"/>
    </row>
    <row r="96" spans="1:4" ht="20.149999999999999" x14ac:dyDescent="0.4">
      <c r="A96" s="104"/>
      <c r="B96" s="23"/>
      <c r="C96" s="34"/>
      <c r="D96" s="34"/>
    </row>
    <row r="97" spans="1:4" ht="20.149999999999999" x14ac:dyDescent="0.4">
      <c r="A97" s="104"/>
      <c r="B97" s="23"/>
      <c r="C97" s="34"/>
      <c r="D97" s="34"/>
    </row>
    <row r="98" spans="1:4" ht="20.149999999999999" x14ac:dyDescent="0.4">
      <c r="A98" s="104"/>
      <c r="B98" s="23"/>
      <c r="C98" s="34"/>
      <c r="D98" s="34"/>
    </row>
    <row r="99" spans="1:4" ht="20.149999999999999" x14ac:dyDescent="0.4">
      <c r="A99" s="104"/>
      <c r="B99" s="23"/>
      <c r="C99" s="34"/>
      <c r="D99" s="34"/>
    </row>
    <row r="100" spans="1:4" ht="20.149999999999999" x14ac:dyDescent="0.4">
      <c r="A100" s="104"/>
      <c r="B100" s="23"/>
      <c r="C100" s="34"/>
      <c r="D100" s="34"/>
    </row>
    <row r="101" spans="1:4" ht="20.149999999999999" x14ac:dyDescent="0.4">
      <c r="A101" s="104"/>
      <c r="B101" s="23"/>
      <c r="C101" s="34"/>
      <c r="D101" s="34"/>
    </row>
    <row r="102" spans="1:4" ht="20.149999999999999" x14ac:dyDescent="0.4">
      <c r="A102" s="104"/>
      <c r="B102" s="23"/>
      <c r="C102" s="34"/>
      <c r="D102" s="34"/>
    </row>
    <row r="103" spans="1:4" ht="20.149999999999999" x14ac:dyDescent="0.4">
      <c r="A103" s="104"/>
      <c r="B103" s="23"/>
      <c r="C103" s="34"/>
      <c r="D103" s="34"/>
    </row>
    <row r="104" spans="1:4" ht="20.149999999999999" x14ac:dyDescent="0.4">
      <c r="A104" s="104"/>
      <c r="B104" s="23"/>
      <c r="C104" s="34"/>
      <c r="D104" s="34"/>
    </row>
    <row r="105" spans="1:4" ht="20.149999999999999" x14ac:dyDescent="0.4">
      <c r="A105" s="104"/>
      <c r="B105" s="23"/>
      <c r="C105" s="34"/>
      <c r="D105" s="34"/>
    </row>
    <row r="106" spans="1:4" ht="20.149999999999999" x14ac:dyDescent="0.4">
      <c r="A106" s="104"/>
      <c r="B106" s="23"/>
      <c r="C106" s="34"/>
      <c r="D106" s="34"/>
    </row>
    <row r="107" spans="1:4" ht="20.149999999999999" x14ac:dyDescent="0.4">
      <c r="A107" s="104"/>
      <c r="B107" s="23"/>
      <c r="C107" s="34"/>
      <c r="D107" s="34"/>
    </row>
    <row r="108" spans="1:4" ht="20.149999999999999" x14ac:dyDescent="0.4">
      <c r="A108" s="104"/>
      <c r="B108" s="23"/>
      <c r="C108" s="34"/>
      <c r="D108" s="34"/>
    </row>
    <row r="109" spans="1:4" ht="20.149999999999999" x14ac:dyDescent="0.4">
      <c r="A109" s="104"/>
      <c r="B109" s="23"/>
      <c r="C109" s="34"/>
      <c r="D109" s="34"/>
    </row>
    <row r="110" spans="1:4" ht="20.149999999999999" x14ac:dyDescent="0.4">
      <c r="A110" s="104"/>
      <c r="B110" s="23"/>
      <c r="C110" s="34"/>
      <c r="D110" s="34"/>
    </row>
    <row r="111" spans="1:4" ht="20.149999999999999" x14ac:dyDescent="0.4">
      <c r="A111" s="104"/>
      <c r="B111" s="23"/>
      <c r="C111" s="34"/>
      <c r="D111" s="34"/>
    </row>
    <row r="112" spans="1:4" ht="20.149999999999999" x14ac:dyDescent="0.4">
      <c r="A112" s="104"/>
      <c r="B112" s="23"/>
      <c r="C112" s="34"/>
      <c r="D112" s="34"/>
    </row>
    <row r="113" spans="1:4" ht="20.149999999999999" x14ac:dyDescent="0.4">
      <c r="A113" s="104"/>
      <c r="B113" s="23"/>
      <c r="C113" s="34"/>
      <c r="D113" s="34"/>
    </row>
    <row r="114" spans="1:4" ht="20.149999999999999" x14ac:dyDescent="0.4">
      <c r="A114" s="104"/>
      <c r="B114" s="23"/>
      <c r="C114" s="34"/>
      <c r="D114" s="34"/>
    </row>
    <row r="115" spans="1:4" ht="20.149999999999999" x14ac:dyDescent="0.4">
      <c r="A115" s="104"/>
      <c r="B115" s="23"/>
      <c r="C115" s="34"/>
      <c r="D115" s="34"/>
    </row>
    <row r="116" spans="1:4" ht="20.149999999999999" x14ac:dyDescent="0.4">
      <c r="A116" s="104"/>
      <c r="B116" s="23"/>
      <c r="C116" s="34"/>
      <c r="D116" s="34"/>
    </row>
    <row r="117" spans="1:4" ht="20.149999999999999" x14ac:dyDescent="0.4">
      <c r="A117" s="104"/>
      <c r="B117" s="23"/>
      <c r="C117" s="34"/>
      <c r="D117" s="34"/>
    </row>
    <row r="118" spans="1:4" ht="20.149999999999999" x14ac:dyDescent="0.4">
      <c r="A118" s="104"/>
      <c r="B118" s="23"/>
      <c r="C118" s="34"/>
      <c r="D118" s="34"/>
    </row>
    <row r="119" spans="1:4" ht="20.149999999999999" x14ac:dyDescent="0.4">
      <c r="A119" s="104"/>
      <c r="B119" s="23"/>
      <c r="C119" s="34"/>
      <c r="D119" s="34"/>
    </row>
    <row r="120" spans="1:4" ht="20.149999999999999" x14ac:dyDescent="0.4">
      <c r="A120" s="104"/>
      <c r="B120" s="23"/>
      <c r="C120" s="34"/>
      <c r="D120" s="34"/>
    </row>
    <row r="121" spans="1:4" ht="20.149999999999999" x14ac:dyDescent="0.4">
      <c r="A121" s="104"/>
      <c r="B121" s="23"/>
      <c r="C121" s="34"/>
      <c r="D121" s="34"/>
    </row>
    <row r="122" spans="1:4" ht="20.149999999999999" x14ac:dyDescent="0.4">
      <c r="A122" s="104"/>
      <c r="B122" s="23"/>
      <c r="C122" s="34"/>
      <c r="D122" s="34"/>
    </row>
    <row r="123" spans="1:4" ht="20.149999999999999" x14ac:dyDescent="0.4">
      <c r="A123" s="104"/>
      <c r="B123" s="23"/>
      <c r="C123" s="34"/>
      <c r="D123" s="34"/>
    </row>
    <row r="124" spans="1:4" ht="20.149999999999999" x14ac:dyDescent="0.4">
      <c r="A124" s="104"/>
      <c r="B124" s="23"/>
      <c r="C124" s="34"/>
      <c r="D124" s="34"/>
    </row>
    <row r="125" spans="1:4" ht="20.149999999999999" x14ac:dyDescent="0.4">
      <c r="A125" s="104"/>
      <c r="B125" s="23"/>
      <c r="C125" s="34"/>
      <c r="D125" s="34"/>
    </row>
    <row r="126" spans="1:4" ht="20.149999999999999" x14ac:dyDescent="0.4">
      <c r="A126" s="104"/>
      <c r="B126" s="23"/>
      <c r="C126" s="34"/>
      <c r="D126" s="34"/>
    </row>
    <row r="127" spans="1:4" ht="20.149999999999999" x14ac:dyDescent="0.4">
      <c r="A127" s="104"/>
      <c r="B127" s="23"/>
      <c r="C127" s="34"/>
      <c r="D127" s="34"/>
    </row>
    <row r="128" spans="1:4" ht="20.149999999999999" x14ac:dyDescent="0.4">
      <c r="A128" s="104"/>
      <c r="B128" s="23"/>
      <c r="C128" s="34"/>
      <c r="D128" s="34"/>
    </row>
    <row r="129" spans="1:4" ht="20.149999999999999" x14ac:dyDescent="0.4">
      <c r="A129" s="104"/>
      <c r="B129" s="23"/>
      <c r="C129" s="34"/>
      <c r="D129" s="34"/>
    </row>
    <row r="130" spans="1:4" ht="20.149999999999999" x14ac:dyDescent="0.4">
      <c r="A130" s="104"/>
      <c r="B130" s="23"/>
      <c r="C130" s="34"/>
      <c r="D130" s="34"/>
    </row>
    <row r="131" spans="1:4" ht="20.149999999999999" x14ac:dyDescent="0.4">
      <c r="A131" s="104"/>
      <c r="B131" s="23"/>
      <c r="C131" s="34"/>
      <c r="D131" s="34"/>
    </row>
    <row r="132" spans="1:4" ht="20.149999999999999" x14ac:dyDescent="0.4">
      <c r="A132" s="104"/>
      <c r="B132" s="23"/>
      <c r="C132" s="34"/>
      <c r="D132" s="34"/>
    </row>
    <row r="133" spans="1:4" ht="20.149999999999999" x14ac:dyDescent="0.4">
      <c r="A133" s="104"/>
      <c r="B133" s="23"/>
      <c r="C133" s="34"/>
      <c r="D133" s="34"/>
    </row>
    <row r="134" spans="1:4" ht="20.149999999999999" x14ac:dyDescent="0.4">
      <c r="A134" s="104"/>
      <c r="B134" s="23"/>
      <c r="C134" s="34"/>
      <c r="D134" s="34"/>
    </row>
    <row r="135" spans="1:4" ht="20.149999999999999" x14ac:dyDescent="0.4">
      <c r="A135" s="104"/>
      <c r="B135" s="23"/>
      <c r="C135" s="34"/>
      <c r="D135" s="34"/>
    </row>
    <row r="136" spans="1:4" ht="20.149999999999999" x14ac:dyDescent="0.4">
      <c r="A136" s="104"/>
      <c r="B136" s="23"/>
      <c r="C136" s="34"/>
      <c r="D136" s="34"/>
    </row>
    <row r="137" spans="1:4" ht="20.149999999999999" x14ac:dyDescent="0.4">
      <c r="A137" s="104"/>
      <c r="B137" s="23"/>
      <c r="C137" s="34"/>
      <c r="D137" s="34"/>
    </row>
    <row r="138" spans="1:4" ht="20.149999999999999" x14ac:dyDescent="0.4">
      <c r="A138" s="104"/>
      <c r="B138" s="23"/>
      <c r="C138" s="34"/>
      <c r="D138" s="34"/>
    </row>
    <row r="139" spans="1:4" ht="20.149999999999999" x14ac:dyDescent="0.4">
      <c r="A139" s="104"/>
      <c r="B139" s="23"/>
      <c r="C139" s="34"/>
      <c r="D139" s="34"/>
    </row>
    <row r="140" spans="1:4" ht="20.149999999999999" x14ac:dyDescent="0.4">
      <c r="A140" s="104"/>
      <c r="B140" s="23"/>
      <c r="C140" s="34"/>
      <c r="D140" s="34"/>
    </row>
    <row r="141" spans="1:4" ht="20.149999999999999" x14ac:dyDescent="0.4">
      <c r="A141" s="104"/>
      <c r="B141" s="23"/>
      <c r="C141" s="34"/>
      <c r="D141" s="34"/>
    </row>
    <row r="142" spans="1:4" ht="20.149999999999999" x14ac:dyDescent="0.4">
      <c r="A142" s="104"/>
      <c r="B142" s="23"/>
      <c r="C142" s="34"/>
      <c r="D142" s="34"/>
    </row>
    <row r="143" spans="1:4" ht="20.149999999999999" x14ac:dyDescent="0.4">
      <c r="A143" s="104"/>
      <c r="B143" s="23"/>
      <c r="C143" s="34"/>
      <c r="D143" s="34"/>
    </row>
    <row r="144" spans="1:4" ht="20.149999999999999" x14ac:dyDescent="0.4">
      <c r="A144" s="104"/>
      <c r="B144" s="23"/>
      <c r="C144" s="34"/>
      <c r="D144" s="34"/>
    </row>
    <row r="145" spans="1:4" ht="20.149999999999999" x14ac:dyDescent="0.4">
      <c r="A145" s="104"/>
      <c r="B145" s="23"/>
      <c r="C145" s="34"/>
      <c r="D145" s="34"/>
    </row>
    <row r="146" spans="1:4" ht="20.149999999999999" x14ac:dyDescent="0.4">
      <c r="A146" s="104"/>
      <c r="B146" s="23"/>
      <c r="C146" s="34"/>
      <c r="D146" s="34"/>
    </row>
    <row r="147" spans="1:4" ht="20.149999999999999" x14ac:dyDescent="0.4">
      <c r="A147" s="104"/>
      <c r="B147" s="23"/>
      <c r="C147" s="34"/>
      <c r="D147" s="34"/>
    </row>
    <row r="148" spans="1:4" ht="20.149999999999999" x14ac:dyDescent="0.4">
      <c r="A148" s="104"/>
      <c r="B148" s="23"/>
      <c r="C148" s="34"/>
      <c r="D148" s="34"/>
    </row>
    <row r="149" spans="1:4" ht="20.149999999999999" x14ac:dyDescent="0.4">
      <c r="A149" s="104"/>
      <c r="B149" s="23"/>
      <c r="C149" s="34"/>
      <c r="D149" s="34"/>
    </row>
    <row r="150" spans="1:4" ht="20.149999999999999" x14ac:dyDescent="0.4">
      <c r="A150" s="104"/>
      <c r="B150" s="23"/>
      <c r="C150" s="34"/>
      <c r="D150" s="34"/>
    </row>
    <row r="151" spans="1:4" ht="20.149999999999999" x14ac:dyDescent="0.4">
      <c r="A151" s="104"/>
      <c r="B151" s="23"/>
      <c r="C151" s="34"/>
      <c r="D151" s="34"/>
    </row>
    <row r="152" spans="1:4" ht="20.149999999999999" x14ac:dyDescent="0.4">
      <c r="A152" s="104"/>
      <c r="B152" s="23"/>
      <c r="C152" s="34"/>
      <c r="D152" s="34"/>
    </row>
    <row r="153" spans="1:4" ht="20.149999999999999" x14ac:dyDescent="0.4">
      <c r="A153" s="104"/>
      <c r="B153" s="23"/>
      <c r="C153" s="34"/>
      <c r="D153" s="34"/>
    </row>
    <row r="154" spans="1:4" ht="20.149999999999999" x14ac:dyDescent="0.4">
      <c r="A154" s="104"/>
      <c r="B154" s="23"/>
      <c r="C154" s="34"/>
      <c r="D154" s="34"/>
    </row>
    <row r="155" spans="1:4" ht="20.149999999999999" x14ac:dyDescent="0.4">
      <c r="A155" s="104"/>
      <c r="B155" s="23"/>
      <c r="C155" s="34"/>
      <c r="D155" s="34"/>
    </row>
    <row r="156" spans="1:4" ht="20.149999999999999" x14ac:dyDescent="0.4">
      <c r="A156" s="104"/>
      <c r="B156" s="23"/>
      <c r="C156" s="34"/>
      <c r="D156" s="34"/>
    </row>
    <row r="157" spans="1:4" ht="20.149999999999999" x14ac:dyDescent="0.4">
      <c r="A157" s="104"/>
      <c r="B157" s="23"/>
      <c r="C157" s="34"/>
      <c r="D157" s="34"/>
    </row>
    <row r="158" spans="1:4" ht="20.149999999999999" x14ac:dyDescent="0.4">
      <c r="A158" s="104"/>
      <c r="B158" s="23"/>
      <c r="C158" s="34"/>
      <c r="D158" s="34"/>
    </row>
    <row r="159" spans="1:4" ht="20.149999999999999" x14ac:dyDescent="0.4">
      <c r="A159" s="104"/>
      <c r="B159" s="23"/>
      <c r="C159" s="34"/>
      <c r="D159" s="34"/>
    </row>
    <row r="160" spans="1:4" ht="20.149999999999999" x14ac:dyDescent="0.4">
      <c r="A160" s="104"/>
      <c r="B160" s="23"/>
      <c r="C160" s="34"/>
      <c r="D160" s="34"/>
    </row>
    <row r="161" spans="1:4" ht="20.149999999999999" x14ac:dyDescent="0.4">
      <c r="A161" s="104"/>
      <c r="B161" s="23"/>
      <c r="C161" s="34"/>
      <c r="D161" s="34"/>
    </row>
    <row r="162" spans="1:4" ht="20.149999999999999" x14ac:dyDescent="0.4">
      <c r="A162" s="104"/>
      <c r="B162" s="23"/>
      <c r="C162" s="34"/>
      <c r="D162" s="34"/>
    </row>
    <row r="163" spans="1:4" ht="20.149999999999999" x14ac:dyDescent="0.4">
      <c r="A163" s="104"/>
      <c r="B163" s="23"/>
      <c r="C163" s="34"/>
      <c r="D163" s="34"/>
    </row>
    <row r="164" spans="1:4" ht="20.149999999999999" x14ac:dyDescent="0.4">
      <c r="A164" s="104"/>
      <c r="B164" s="23"/>
      <c r="C164" s="34"/>
      <c r="D164" s="34"/>
    </row>
    <row r="165" spans="1:4" ht="20.149999999999999" x14ac:dyDescent="0.4">
      <c r="A165" s="104"/>
      <c r="B165" s="23"/>
      <c r="C165" s="34"/>
      <c r="D165" s="34"/>
    </row>
    <row r="166" spans="1:4" ht="20.149999999999999" x14ac:dyDescent="0.4">
      <c r="A166" s="104"/>
      <c r="B166" s="23"/>
      <c r="C166" s="34"/>
      <c r="D166" s="34"/>
    </row>
    <row r="167" spans="1:4" ht="20.149999999999999" x14ac:dyDescent="0.4">
      <c r="A167" s="104"/>
      <c r="B167" s="23"/>
      <c r="C167" s="34"/>
      <c r="D167" s="34"/>
    </row>
    <row r="168" spans="1:4" ht="20.149999999999999" x14ac:dyDescent="0.4">
      <c r="A168" s="104"/>
      <c r="B168" s="23"/>
      <c r="C168" s="34"/>
      <c r="D168" s="34"/>
    </row>
    <row r="169" spans="1:4" ht="20.149999999999999" x14ac:dyDescent="0.4">
      <c r="A169" s="104"/>
      <c r="B169" s="23"/>
      <c r="C169" s="34"/>
      <c r="D169" s="34"/>
    </row>
    <row r="170" spans="1:4" ht="20.149999999999999" x14ac:dyDescent="0.4">
      <c r="A170" s="104"/>
      <c r="B170" s="23"/>
      <c r="C170" s="34"/>
      <c r="D170" s="34"/>
    </row>
    <row r="171" spans="1:4" ht="20.149999999999999" x14ac:dyDescent="0.4">
      <c r="A171" s="104"/>
      <c r="B171" s="23"/>
      <c r="C171" s="34"/>
      <c r="D171" s="34"/>
    </row>
    <row r="172" spans="1:4" ht="20.149999999999999" x14ac:dyDescent="0.4">
      <c r="A172" s="104"/>
      <c r="B172" s="23"/>
      <c r="C172" s="34"/>
      <c r="D172" s="34"/>
    </row>
    <row r="173" spans="1:4" ht="20.149999999999999" x14ac:dyDescent="0.4">
      <c r="A173" s="104"/>
      <c r="B173" s="23"/>
      <c r="C173" s="34"/>
      <c r="D173" s="34"/>
    </row>
    <row r="174" spans="1:4" ht="20.149999999999999" x14ac:dyDescent="0.4">
      <c r="A174" s="104"/>
      <c r="B174" s="23"/>
      <c r="C174" s="34"/>
      <c r="D174" s="34"/>
    </row>
    <row r="175" spans="1:4" ht="20.149999999999999" x14ac:dyDescent="0.4">
      <c r="A175" s="104"/>
      <c r="B175" s="23"/>
      <c r="C175" s="34"/>
      <c r="D175" s="34"/>
    </row>
    <row r="176" spans="1:4" ht="20.149999999999999" x14ac:dyDescent="0.4">
      <c r="A176" s="104"/>
      <c r="B176" s="23"/>
      <c r="C176" s="34"/>
      <c r="D176" s="34"/>
    </row>
    <row r="177" spans="1:4" ht="20.149999999999999" x14ac:dyDescent="0.4">
      <c r="A177" s="104"/>
      <c r="B177" s="23"/>
      <c r="C177" s="34"/>
      <c r="D177" s="34"/>
    </row>
    <row r="178" spans="1:4" ht="20.149999999999999" x14ac:dyDescent="0.4">
      <c r="A178" s="104"/>
      <c r="B178" s="23"/>
      <c r="C178" s="34"/>
      <c r="D178" s="34"/>
    </row>
    <row r="179" spans="1:4" ht="20.149999999999999" x14ac:dyDescent="0.4">
      <c r="A179" s="104"/>
      <c r="B179" s="23"/>
      <c r="C179" s="34"/>
      <c r="D179" s="34"/>
    </row>
    <row r="180" spans="1:4" ht="20.149999999999999" x14ac:dyDescent="0.4">
      <c r="A180" s="104"/>
      <c r="B180" s="23"/>
      <c r="C180" s="34"/>
      <c r="D180" s="34"/>
    </row>
    <row r="181" spans="1:4" ht="20.149999999999999" x14ac:dyDescent="0.4">
      <c r="A181" s="104"/>
      <c r="B181" s="23"/>
      <c r="C181" s="34"/>
      <c r="D181" s="34"/>
    </row>
    <row r="182" spans="1:4" ht="20.149999999999999" x14ac:dyDescent="0.4">
      <c r="A182" s="104"/>
      <c r="B182" s="23"/>
      <c r="C182" s="34"/>
      <c r="D182" s="34"/>
    </row>
    <row r="183" spans="1:4" ht="20.149999999999999" x14ac:dyDescent="0.4">
      <c r="A183" s="104"/>
      <c r="B183" s="23"/>
      <c r="C183" s="34"/>
      <c r="D183" s="34"/>
    </row>
    <row r="184" spans="1:4" ht="20.149999999999999" x14ac:dyDescent="0.4">
      <c r="A184" s="104"/>
      <c r="B184" s="23"/>
      <c r="C184" s="34"/>
      <c r="D184" s="34"/>
    </row>
    <row r="185" spans="1:4" ht="20.149999999999999" x14ac:dyDescent="0.4">
      <c r="A185" s="104"/>
      <c r="B185" s="23"/>
      <c r="C185" s="34"/>
      <c r="D185" s="34"/>
    </row>
    <row r="186" spans="1:4" ht="20.149999999999999" x14ac:dyDescent="0.4">
      <c r="A186" s="104"/>
      <c r="B186" s="23"/>
      <c r="C186" s="34"/>
      <c r="D186" s="34"/>
    </row>
    <row r="187" spans="1:4" ht="20.149999999999999" x14ac:dyDescent="0.4">
      <c r="A187" s="104"/>
      <c r="B187" s="23"/>
      <c r="C187" s="34"/>
      <c r="D187" s="34"/>
    </row>
    <row r="188" spans="1:4" ht="20.149999999999999" x14ac:dyDescent="0.4">
      <c r="A188" s="104"/>
      <c r="B188" s="23"/>
      <c r="C188" s="34"/>
      <c r="D188" s="34"/>
    </row>
    <row r="189" spans="1:4" ht="20.149999999999999" x14ac:dyDescent="0.4">
      <c r="A189" s="104"/>
      <c r="B189" s="23"/>
      <c r="C189" s="34"/>
      <c r="D189" s="34"/>
    </row>
    <row r="190" spans="1:4" ht="20.149999999999999" x14ac:dyDescent="0.4">
      <c r="A190" s="104"/>
      <c r="B190" s="23"/>
      <c r="C190" s="34"/>
      <c r="D190" s="34"/>
    </row>
    <row r="191" spans="1:4" ht="20.149999999999999" x14ac:dyDescent="0.4">
      <c r="A191" s="104"/>
      <c r="B191" s="23"/>
      <c r="C191" s="34"/>
      <c r="D191" s="34"/>
    </row>
    <row r="192" spans="1:4" ht="20.149999999999999" x14ac:dyDescent="0.4">
      <c r="A192" s="104"/>
      <c r="B192" s="23"/>
      <c r="C192" s="34"/>
      <c r="D192" s="34"/>
    </row>
    <row r="193" spans="1:4" ht="20.149999999999999" x14ac:dyDescent="0.4">
      <c r="A193" s="104"/>
      <c r="B193" s="23"/>
      <c r="C193" s="34"/>
      <c r="D193" s="34"/>
    </row>
    <row r="194" spans="1:4" ht="20.149999999999999" x14ac:dyDescent="0.4">
      <c r="A194" s="104"/>
      <c r="B194" s="23"/>
      <c r="C194" s="34"/>
      <c r="D194" s="34"/>
    </row>
    <row r="195" spans="1:4" ht="20.149999999999999" x14ac:dyDescent="0.4">
      <c r="A195" s="104"/>
      <c r="B195" s="23"/>
      <c r="C195" s="34"/>
      <c r="D195" s="34"/>
    </row>
    <row r="196" spans="1:4" ht="20.149999999999999" x14ac:dyDescent="0.4">
      <c r="A196" s="104"/>
      <c r="B196" s="23"/>
      <c r="C196" s="34"/>
      <c r="D196" s="34"/>
    </row>
    <row r="197" spans="1:4" ht="20.149999999999999" x14ac:dyDescent="0.4">
      <c r="A197" s="104"/>
      <c r="B197" s="23"/>
      <c r="C197" s="34"/>
      <c r="D197" s="34"/>
    </row>
    <row r="198" spans="1:4" ht="20.149999999999999" x14ac:dyDescent="0.4">
      <c r="A198" s="104"/>
      <c r="B198" s="23"/>
      <c r="C198" s="34"/>
      <c r="D198" s="34"/>
    </row>
    <row r="199" spans="1:4" ht="20.149999999999999" x14ac:dyDescent="0.4">
      <c r="A199" s="104"/>
      <c r="B199" s="23"/>
      <c r="C199" s="34"/>
      <c r="D199" s="34"/>
    </row>
    <row r="200" spans="1:4" ht="20.149999999999999" x14ac:dyDescent="0.4">
      <c r="A200" s="104"/>
      <c r="B200" s="23"/>
      <c r="C200" s="34"/>
      <c r="D200" s="34"/>
    </row>
    <row r="201" spans="1:4" ht="20.149999999999999" x14ac:dyDescent="0.4">
      <c r="A201" s="104"/>
      <c r="B201" s="23"/>
      <c r="C201" s="34"/>
      <c r="D201" s="34"/>
    </row>
    <row r="202" spans="1:4" ht="20.149999999999999" x14ac:dyDescent="0.4">
      <c r="A202" s="104"/>
      <c r="B202" s="23"/>
      <c r="C202" s="34"/>
      <c r="D202" s="34"/>
    </row>
    <row r="203" spans="1:4" ht="20.149999999999999" x14ac:dyDescent="0.4">
      <c r="A203" s="104"/>
      <c r="B203" s="23"/>
      <c r="C203" s="34"/>
      <c r="D203" s="34"/>
    </row>
    <row r="204" spans="1:4" ht="20.149999999999999" x14ac:dyDescent="0.4">
      <c r="A204" s="104"/>
      <c r="B204" s="23"/>
      <c r="C204" s="34"/>
      <c r="D204" s="34"/>
    </row>
    <row r="205" spans="1:4" ht="20.149999999999999" x14ac:dyDescent="0.4">
      <c r="A205" s="104"/>
      <c r="B205" s="23"/>
      <c r="C205" s="34"/>
      <c r="D205" s="34"/>
    </row>
    <row r="206" spans="1:4" ht="20.149999999999999" x14ac:dyDescent="0.4">
      <c r="A206" s="104"/>
      <c r="B206" s="23"/>
      <c r="C206" s="34"/>
      <c r="D206" s="34"/>
    </row>
    <row r="207" spans="1:4" ht="20.149999999999999" x14ac:dyDescent="0.4">
      <c r="A207" s="104"/>
      <c r="B207" s="23"/>
      <c r="C207" s="34"/>
      <c r="D207" s="34"/>
    </row>
    <row r="208" spans="1:4" x14ac:dyDescent="0.4">
      <c r="A208" s="84"/>
      <c r="B208" s="23"/>
      <c r="C208" s="23"/>
      <c r="D208" s="23"/>
    </row>
    <row r="209" spans="1:8" ht="20.149999999999999" x14ac:dyDescent="0.4">
      <c r="A209" s="84"/>
      <c r="B209" s="30" t="s">
        <v>88</v>
      </c>
      <c r="C209" s="30" t="s">
        <v>145</v>
      </c>
      <c r="D209" s="33" t="s">
        <v>88</v>
      </c>
      <c r="E209" s="33" t="s">
        <v>145</v>
      </c>
    </row>
    <row r="210" spans="1:8" ht="20.6" x14ac:dyDescent="0.55000000000000004">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0.6" x14ac:dyDescent="0.55000000000000004">
      <c r="A211" s="84"/>
      <c r="B211" s="31" t="s">
        <v>90</v>
      </c>
      <c r="C211" s="31" t="s">
        <v>93</v>
      </c>
      <c r="E211" t="s">
        <v>58</v>
      </c>
      <c r="F211" t="str">
        <f t="shared" ref="F211:F221" si="0">IF(NOT(ISBLANK(D211)),D211,IF(NOT(ISBLANK(E211)),"     "&amp;E211,FALSE))</f>
        <v xml:space="preserve">     Afectación menor a 10 SMLMV .</v>
      </c>
    </row>
    <row r="212" spans="1:8" ht="20.6" x14ac:dyDescent="0.55000000000000004">
      <c r="A212" s="84"/>
      <c r="B212" s="31" t="s">
        <v>90</v>
      </c>
      <c r="C212" s="31" t="s">
        <v>94</v>
      </c>
      <c r="E212" t="s">
        <v>93</v>
      </c>
      <c r="F212" t="str">
        <f t="shared" si="0"/>
        <v xml:space="preserve">     Entre 10 y 50 SMLMV </v>
      </c>
    </row>
    <row r="213" spans="1:8" ht="20.6" x14ac:dyDescent="0.55000000000000004">
      <c r="A213" s="84"/>
      <c r="B213" s="31" t="s">
        <v>90</v>
      </c>
      <c r="C213" s="31" t="s">
        <v>95</v>
      </c>
      <c r="E213" t="s">
        <v>94</v>
      </c>
      <c r="F213" t="str">
        <f t="shared" si="0"/>
        <v xml:space="preserve">     Entre 50 y 100 SMLMV </v>
      </c>
    </row>
    <row r="214" spans="1:8" ht="20.6" x14ac:dyDescent="0.55000000000000004">
      <c r="A214" s="84"/>
      <c r="B214" s="31" t="s">
        <v>90</v>
      </c>
      <c r="C214" s="31" t="s">
        <v>96</v>
      </c>
      <c r="E214" t="s">
        <v>95</v>
      </c>
      <c r="F214" t="str">
        <f t="shared" si="0"/>
        <v xml:space="preserve">     Entre 100 y 500 SMLMV </v>
      </c>
    </row>
    <row r="215" spans="1:8" ht="20.6" x14ac:dyDescent="0.55000000000000004">
      <c r="A215" s="84"/>
      <c r="B215" s="31" t="s">
        <v>57</v>
      </c>
      <c r="C215" s="31" t="s">
        <v>97</v>
      </c>
      <c r="E215" t="s">
        <v>96</v>
      </c>
      <c r="F215" t="str">
        <f t="shared" si="0"/>
        <v xml:space="preserve">     Mayor a 500 SMLMV </v>
      </c>
    </row>
    <row r="216" spans="1:8" ht="20.6" x14ac:dyDescent="0.55000000000000004">
      <c r="A216" s="84"/>
      <c r="B216" s="31" t="s">
        <v>57</v>
      </c>
      <c r="C216" s="31" t="s">
        <v>98</v>
      </c>
      <c r="D216" t="s">
        <v>57</v>
      </c>
      <c r="F216" t="str">
        <f t="shared" si="0"/>
        <v>Pérdida Reputacional</v>
      </c>
    </row>
    <row r="217" spans="1:8" ht="20.6" x14ac:dyDescent="0.55000000000000004">
      <c r="A217" s="84"/>
      <c r="B217" s="31" t="s">
        <v>57</v>
      </c>
      <c r="C217" s="31" t="s">
        <v>100</v>
      </c>
      <c r="E217" t="s">
        <v>97</v>
      </c>
      <c r="F217" t="str">
        <f t="shared" si="0"/>
        <v xml:space="preserve">     El riesgo afecta la imagen de alguna área de la organización</v>
      </c>
    </row>
    <row r="218" spans="1:8" ht="20.6" x14ac:dyDescent="0.55000000000000004">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0.6" x14ac:dyDescent="0.55000000000000004">
      <c r="A219" s="84"/>
      <c r="B219" s="31" t="s">
        <v>57</v>
      </c>
      <c r="C219" s="31" t="s">
        <v>118</v>
      </c>
      <c r="E219" t="s">
        <v>100</v>
      </c>
      <c r="F219" t="str">
        <f t="shared" si="0"/>
        <v xml:space="preserve">     El riesgo afecta la imagen de la entidad con algunos usuarios de relevancia frente al logro de los objetivos</v>
      </c>
    </row>
    <row r="220" spans="1:8" x14ac:dyDescent="0.4">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4">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4">
      <c r="A222" s="84"/>
      <c r="B222" s="32" t="e">
        <f ca="1"/>
        <v>#NAME?</v>
      </c>
      <c r="C222" s="32"/>
    </row>
    <row r="223" spans="1:8" x14ac:dyDescent="0.4">
      <c r="B223" s="32" t="e">
        <f ca="1"/>
        <v>#NAME?</v>
      </c>
      <c r="C223" s="32"/>
      <c r="F223" s="35" t="s">
        <v>147</v>
      </c>
    </row>
    <row r="224" spans="1:8" x14ac:dyDescent="0.4">
      <c r="B224" s="22"/>
      <c r="C224" s="22"/>
      <c r="F224" s="35" t="s">
        <v>148</v>
      </c>
    </row>
    <row r="225" spans="2:4" x14ac:dyDescent="0.4">
      <c r="B225" s="22"/>
      <c r="C225" s="22"/>
    </row>
    <row r="226" spans="2:4" x14ac:dyDescent="0.4">
      <c r="B226" s="22"/>
      <c r="C226" s="22"/>
    </row>
    <row r="227" spans="2:4" x14ac:dyDescent="0.4">
      <c r="B227" s="22"/>
      <c r="C227" s="22"/>
      <c r="D227" s="22"/>
    </row>
    <row r="228" spans="2:4" x14ac:dyDescent="0.4">
      <c r="B228" s="22"/>
      <c r="C228" s="22"/>
      <c r="D228" s="22"/>
    </row>
    <row r="229" spans="2:4" x14ac:dyDescent="0.4">
      <c r="B229" s="22"/>
      <c r="C229" s="22"/>
      <c r="D229" s="22"/>
    </row>
    <row r="230" spans="2:4" x14ac:dyDescent="0.4">
      <c r="B230" s="22"/>
      <c r="C230" s="22"/>
      <c r="D230" s="22"/>
    </row>
    <row r="231" spans="2:4" x14ac:dyDescent="0.4">
      <c r="B231" s="22"/>
      <c r="C231" s="22"/>
      <c r="D231" s="22"/>
    </row>
    <row r="232" spans="2:4" x14ac:dyDescent="0.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3046875" defaultRowHeight="12.9" x14ac:dyDescent="0.35"/>
  <cols>
    <col min="1" max="2" width="14.3046875" style="89"/>
    <col min="3" max="3" width="17" style="89" customWidth="1"/>
    <col min="4" max="4" width="14.3046875" style="89"/>
    <col min="5" max="5" width="46" style="89" customWidth="1"/>
    <col min="6" max="16384" width="14.3046875" style="89"/>
  </cols>
  <sheetData>
    <row r="1" spans="2:6" ht="24" customHeight="1" thickBot="1" x14ac:dyDescent="0.4">
      <c r="B1" s="389" t="s">
        <v>78</v>
      </c>
      <c r="C1" s="390"/>
      <c r="D1" s="390"/>
      <c r="E1" s="390"/>
      <c r="F1" s="391"/>
    </row>
    <row r="2" spans="2:6" ht="16.3" thickBot="1" x14ac:dyDescent="0.5">
      <c r="B2" s="90"/>
      <c r="C2" s="90"/>
      <c r="D2" s="90"/>
      <c r="E2" s="90"/>
      <c r="F2" s="90"/>
    </row>
    <row r="3" spans="2:6" ht="15.9" thickBot="1" x14ac:dyDescent="0.4">
      <c r="B3" s="393" t="s">
        <v>64</v>
      </c>
      <c r="C3" s="394"/>
      <c r="D3" s="394"/>
      <c r="E3" s="102" t="s">
        <v>65</v>
      </c>
      <c r="F3" s="103" t="s">
        <v>66</v>
      </c>
    </row>
    <row r="4" spans="2:6" ht="30.9" x14ac:dyDescent="0.35">
      <c r="B4" s="395" t="s">
        <v>67</v>
      </c>
      <c r="C4" s="397" t="s">
        <v>13</v>
      </c>
      <c r="D4" s="91" t="s">
        <v>14</v>
      </c>
      <c r="E4" s="92" t="s">
        <v>68</v>
      </c>
      <c r="F4" s="93">
        <v>0.25</v>
      </c>
    </row>
    <row r="5" spans="2:6" ht="46.3" x14ac:dyDescent="0.35">
      <c r="B5" s="396"/>
      <c r="C5" s="398"/>
      <c r="D5" s="94" t="s">
        <v>15</v>
      </c>
      <c r="E5" s="95" t="s">
        <v>69</v>
      </c>
      <c r="F5" s="96">
        <v>0.15</v>
      </c>
    </row>
    <row r="6" spans="2:6" ht="46.3" x14ac:dyDescent="0.35">
      <c r="B6" s="396"/>
      <c r="C6" s="398"/>
      <c r="D6" s="94" t="s">
        <v>16</v>
      </c>
      <c r="E6" s="95" t="s">
        <v>70</v>
      </c>
      <c r="F6" s="96">
        <v>0.1</v>
      </c>
    </row>
    <row r="7" spans="2:6" ht="61.75" x14ac:dyDescent="0.35">
      <c r="B7" s="396"/>
      <c r="C7" s="398" t="s">
        <v>17</v>
      </c>
      <c r="D7" s="94" t="s">
        <v>10</v>
      </c>
      <c r="E7" s="95" t="s">
        <v>71</v>
      </c>
      <c r="F7" s="96">
        <v>0.25</v>
      </c>
    </row>
    <row r="8" spans="2:6" ht="30.9" x14ac:dyDescent="0.35">
      <c r="B8" s="396"/>
      <c r="C8" s="398"/>
      <c r="D8" s="94" t="s">
        <v>9</v>
      </c>
      <c r="E8" s="95" t="s">
        <v>72</v>
      </c>
      <c r="F8" s="96">
        <v>0.15</v>
      </c>
    </row>
    <row r="9" spans="2:6" ht="46.3" x14ac:dyDescent="0.35">
      <c r="B9" s="396" t="s">
        <v>162</v>
      </c>
      <c r="C9" s="398" t="s">
        <v>18</v>
      </c>
      <c r="D9" s="94" t="s">
        <v>19</v>
      </c>
      <c r="E9" s="95" t="s">
        <v>73</v>
      </c>
      <c r="F9" s="97" t="s">
        <v>74</v>
      </c>
    </row>
    <row r="10" spans="2:6" ht="46.3" x14ac:dyDescent="0.35">
      <c r="B10" s="396"/>
      <c r="C10" s="398"/>
      <c r="D10" s="94" t="s">
        <v>20</v>
      </c>
      <c r="E10" s="95" t="s">
        <v>75</v>
      </c>
      <c r="F10" s="97" t="s">
        <v>74</v>
      </c>
    </row>
    <row r="11" spans="2:6" ht="30.9" x14ac:dyDescent="0.35">
      <c r="B11" s="396"/>
      <c r="C11" s="398" t="s">
        <v>21</v>
      </c>
      <c r="D11" s="94" t="s">
        <v>22</v>
      </c>
      <c r="E11" s="95" t="s">
        <v>76</v>
      </c>
      <c r="F11" s="97" t="s">
        <v>74</v>
      </c>
    </row>
    <row r="12" spans="2:6" ht="46.3" x14ac:dyDescent="0.35">
      <c r="B12" s="396"/>
      <c r="C12" s="398"/>
      <c r="D12" s="94" t="s">
        <v>23</v>
      </c>
      <c r="E12" s="95" t="s">
        <v>77</v>
      </c>
      <c r="F12" s="97" t="s">
        <v>74</v>
      </c>
    </row>
    <row r="13" spans="2:6" ht="30.9" x14ac:dyDescent="0.35">
      <c r="B13" s="396"/>
      <c r="C13" s="398" t="s">
        <v>24</v>
      </c>
      <c r="D13" s="94" t="s">
        <v>119</v>
      </c>
      <c r="E13" s="95" t="s">
        <v>122</v>
      </c>
      <c r="F13" s="97" t="s">
        <v>74</v>
      </c>
    </row>
    <row r="14" spans="2:6" ht="15.9" thickBot="1" x14ac:dyDescent="0.4">
      <c r="B14" s="399"/>
      <c r="C14" s="400"/>
      <c r="D14" s="98" t="s">
        <v>120</v>
      </c>
      <c r="E14" s="99" t="s">
        <v>121</v>
      </c>
      <c r="F14" s="100" t="s">
        <v>74</v>
      </c>
    </row>
    <row r="15" spans="2:6" ht="49.5" customHeight="1" x14ac:dyDescent="0.35">
      <c r="B15" s="392" t="s">
        <v>159</v>
      </c>
      <c r="C15" s="392"/>
      <c r="D15" s="392"/>
      <c r="E15" s="392"/>
      <c r="F15" s="392"/>
    </row>
    <row r="16" spans="2:6" ht="27" customHeight="1" x14ac:dyDescent="0.3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6" x14ac:dyDescent="0.4"/>
  <sheetData>
    <row r="2" spans="2:5" x14ac:dyDescent="0.4">
      <c r="B2" t="s">
        <v>31</v>
      </c>
      <c r="E2" t="s">
        <v>133</v>
      </c>
    </row>
    <row r="3" spans="2:5" x14ac:dyDescent="0.4">
      <c r="B3" t="s">
        <v>32</v>
      </c>
      <c r="E3" t="s">
        <v>132</v>
      </c>
    </row>
    <row r="4" spans="2:5" x14ac:dyDescent="0.4">
      <c r="B4" t="s">
        <v>137</v>
      </c>
      <c r="E4" t="s">
        <v>134</v>
      </c>
    </row>
    <row r="5" spans="2:5" x14ac:dyDescent="0.4">
      <c r="B5" t="s">
        <v>136</v>
      </c>
    </row>
    <row r="8" spans="2:5" x14ac:dyDescent="0.4">
      <c r="B8" t="s">
        <v>86</v>
      </c>
    </row>
    <row r="9" spans="2:5" x14ac:dyDescent="0.4">
      <c r="B9" t="s">
        <v>40</v>
      </c>
    </row>
    <row r="10" spans="2:5" x14ac:dyDescent="0.4">
      <c r="B10" t="s">
        <v>41</v>
      </c>
    </row>
    <row r="13" spans="2:5" x14ac:dyDescent="0.4">
      <c r="B13" t="s">
        <v>129</v>
      </c>
    </row>
    <row r="14" spans="2:5" x14ac:dyDescent="0.4">
      <c r="B14" t="s">
        <v>123</v>
      </c>
    </row>
    <row r="15" spans="2:5" x14ac:dyDescent="0.4">
      <c r="B15" t="s">
        <v>126</v>
      </c>
    </row>
    <row r="16" spans="2:5" x14ac:dyDescent="0.4">
      <c r="B16" t="s">
        <v>124</v>
      </c>
    </row>
    <row r="17" spans="2:2" x14ac:dyDescent="0.4">
      <c r="B17" t="s">
        <v>125</v>
      </c>
    </row>
    <row r="18" spans="2:2" x14ac:dyDescent="0.4">
      <c r="B18" t="s">
        <v>127</v>
      </c>
    </row>
    <row r="19" spans="2:2" x14ac:dyDescent="0.4">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828125" defaultRowHeight="12.9" x14ac:dyDescent="0.35"/>
  <cols>
    <col min="1" max="1" width="32.84375" style="9" customWidth="1"/>
    <col min="2" max="16384" width="11.3828125" style="9"/>
  </cols>
  <sheetData>
    <row r="3" spans="1:1" x14ac:dyDescent="0.35">
      <c r="A3" s="10" t="s">
        <v>14</v>
      </c>
    </row>
    <row r="4" spans="1:1" x14ac:dyDescent="0.35">
      <c r="A4" s="10" t="s">
        <v>15</v>
      </c>
    </row>
    <row r="5" spans="1:1" x14ac:dyDescent="0.35">
      <c r="A5" s="10" t="s">
        <v>16</v>
      </c>
    </row>
    <row r="6" spans="1:1" x14ac:dyDescent="0.35">
      <c r="A6" s="10" t="s">
        <v>10</v>
      </c>
    </row>
    <row r="7" spans="1:1" x14ac:dyDescent="0.35">
      <c r="A7" s="10" t="s">
        <v>9</v>
      </c>
    </row>
    <row r="8" spans="1:1" x14ac:dyDescent="0.35">
      <c r="A8" s="10" t="s">
        <v>19</v>
      </c>
    </row>
    <row r="9" spans="1:1" x14ac:dyDescent="0.35">
      <c r="A9" s="10" t="s">
        <v>20</v>
      </c>
    </row>
    <row r="10" spans="1:1" x14ac:dyDescent="0.35">
      <c r="A10" s="10" t="s">
        <v>22</v>
      </c>
    </row>
    <row r="11" spans="1:1" x14ac:dyDescent="0.35">
      <c r="A11" s="10" t="s">
        <v>23</v>
      </c>
    </row>
    <row r="12" spans="1:1" x14ac:dyDescent="0.35">
      <c r="A12" s="10" t="s">
        <v>25</v>
      </c>
    </row>
    <row r="13" spans="1:1" x14ac:dyDescent="0.35">
      <c r="A13" s="10" t="s">
        <v>26</v>
      </c>
    </row>
    <row r="14" spans="1:1" x14ac:dyDescent="0.35">
      <c r="A14" s="10" t="s">
        <v>27</v>
      </c>
    </row>
    <row r="16" spans="1:1" x14ac:dyDescent="0.35">
      <c r="A16" s="10" t="s">
        <v>30</v>
      </c>
    </row>
    <row r="17" spans="1:1" x14ac:dyDescent="0.35">
      <c r="A17" s="10" t="s">
        <v>31</v>
      </c>
    </row>
    <row r="18" spans="1:1" x14ac:dyDescent="0.35">
      <c r="A18" s="10" t="s">
        <v>32</v>
      </c>
    </row>
    <row r="20" spans="1:1" x14ac:dyDescent="0.35">
      <c r="A20" s="10" t="s">
        <v>40</v>
      </c>
    </row>
    <row r="21" spans="1:1" x14ac:dyDescent="0.35">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Quality Consultoría y Capacitación E.U</cp:lastModifiedBy>
  <cp:lastPrinted>2020-05-13T01:12:22Z</cp:lastPrinted>
  <dcterms:created xsi:type="dcterms:W3CDTF">2020-03-24T23:12:47Z</dcterms:created>
  <dcterms:modified xsi:type="dcterms:W3CDTF">2023-07-28T15:23:11Z</dcterms:modified>
</cp:coreProperties>
</file>